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240" yWindow="140" windowWidth="8220" windowHeight="13520" tabRatio="481"/>
  </bookViews>
  <sheets>
    <sheet name="6" sheetId="5" r:id="rId1"/>
    <sheet name="Einzelergebnis" sheetId="10" r:id="rId2"/>
  </sheets>
  <definedNames>
    <definedName name="_xlnm.Print_Area" localSheetId="0">'6'!$M$1:$AL$23</definedName>
    <definedName name="Schnitt">'6'!$M$4:$AM$22</definedName>
    <definedName name="tabelle" localSheetId="1">Einzelergebnis!$A$8:$I$14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" i="5" l="1"/>
  <c r="D43" i="5"/>
  <c r="P20" i="5"/>
  <c r="S20" i="5"/>
  <c r="V20" i="5"/>
  <c r="Y20" i="5"/>
  <c r="AB20" i="5"/>
  <c r="AH21" i="5"/>
  <c r="P17" i="5"/>
  <c r="S17" i="5"/>
  <c r="V17" i="5"/>
  <c r="Y17" i="5"/>
  <c r="AE17" i="5"/>
  <c r="AH18" i="5"/>
  <c r="P14" i="5"/>
  <c r="S14" i="5"/>
  <c r="V14" i="5"/>
  <c r="AB14" i="5"/>
  <c r="AE14" i="5"/>
  <c r="AH15" i="5"/>
  <c r="P11" i="5"/>
  <c r="S11" i="5"/>
  <c r="Y11" i="5"/>
  <c r="AB11" i="5"/>
  <c r="AE11" i="5"/>
  <c r="AH12" i="5"/>
  <c r="P8" i="5"/>
  <c r="V8" i="5"/>
  <c r="Y8" i="5"/>
  <c r="AB8" i="5"/>
  <c r="AE8" i="5"/>
  <c r="AH9" i="5"/>
  <c r="S5" i="5"/>
  <c r="V5" i="5"/>
  <c r="Y5" i="5"/>
  <c r="AB5" i="5"/>
  <c r="AE5" i="5"/>
  <c r="AH6" i="5"/>
  <c r="P22" i="5"/>
  <c r="G92" i="5"/>
  <c r="S22" i="5"/>
  <c r="G93" i="5"/>
  <c r="V22" i="5"/>
  <c r="G94" i="5"/>
  <c r="Y22" i="5"/>
  <c r="G95" i="5"/>
  <c r="AB22" i="5"/>
  <c r="G96" i="5"/>
  <c r="G97" i="5"/>
  <c r="N20" i="5"/>
  <c r="D92" i="5"/>
  <c r="Q20" i="5"/>
  <c r="D93" i="5"/>
  <c r="T20" i="5"/>
  <c r="D94" i="5"/>
  <c r="W20" i="5"/>
  <c r="D95" i="5"/>
  <c r="Z20" i="5"/>
  <c r="D96" i="5"/>
  <c r="D97" i="5"/>
  <c r="E92" i="5"/>
  <c r="E93" i="5"/>
  <c r="E94" i="5"/>
  <c r="E95" i="5"/>
  <c r="E96" i="5"/>
  <c r="E97" i="5"/>
  <c r="F97" i="5"/>
  <c r="AG21" i="5"/>
  <c r="F96" i="5"/>
  <c r="Z4" i="5"/>
  <c r="B96" i="5"/>
  <c r="F95" i="5"/>
  <c r="W4" i="5"/>
  <c r="B95" i="5"/>
  <c r="F94" i="5"/>
  <c r="B94" i="5"/>
  <c r="F93" i="5"/>
  <c r="B93" i="5"/>
  <c r="F92" i="5"/>
  <c r="B92" i="5"/>
  <c r="M20" i="5"/>
  <c r="C89" i="5"/>
  <c r="P19" i="5"/>
  <c r="G82" i="5"/>
  <c r="S19" i="5"/>
  <c r="G83" i="5"/>
  <c r="V19" i="5"/>
  <c r="G84" i="5"/>
  <c r="Y19" i="5"/>
  <c r="G85" i="5"/>
  <c r="AE19" i="5"/>
  <c r="G86" i="5"/>
  <c r="G87" i="5"/>
  <c r="N17" i="5"/>
  <c r="D82" i="5"/>
  <c r="Q17" i="5"/>
  <c r="D83" i="5"/>
  <c r="T17" i="5"/>
  <c r="D84" i="5"/>
  <c r="W17" i="5"/>
  <c r="D85" i="5"/>
  <c r="AC17" i="5"/>
  <c r="AA21" i="5"/>
  <c r="D86" i="5"/>
  <c r="D87" i="5"/>
  <c r="E82" i="5"/>
  <c r="E83" i="5"/>
  <c r="E84" i="5"/>
  <c r="E85" i="5"/>
  <c r="E86" i="5"/>
  <c r="E87" i="5"/>
  <c r="F87" i="5"/>
  <c r="AD18" i="5"/>
  <c r="C86" i="5"/>
  <c r="AG18" i="5"/>
  <c r="F86" i="5"/>
  <c r="B86" i="5"/>
  <c r="F85" i="5"/>
  <c r="B85" i="5"/>
  <c r="F84" i="5"/>
  <c r="B84" i="5"/>
  <c r="F83" i="5"/>
  <c r="B83" i="5"/>
  <c r="F82" i="5"/>
  <c r="B82" i="5"/>
  <c r="M17" i="5"/>
  <c r="C79" i="5"/>
  <c r="P16" i="5"/>
  <c r="G72" i="5"/>
  <c r="S16" i="5"/>
  <c r="G73" i="5"/>
  <c r="V16" i="5"/>
  <c r="G74" i="5"/>
  <c r="AB16" i="5"/>
  <c r="G75" i="5"/>
  <c r="AE16" i="5"/>
  <c r="G76" i="5"/>
  <c r="G77" i="5"/>
  <c r="N14" i="5"/>
  <c r="D72" i="5"/>
  <c r="Q14" i="5"/>
  <c r="D73" i="5"/>
  <c r="T14" i="5"/>
  <c r="D74" i="5"/>
  <c r="Z14" i="5"/>
  <c r="X18" i="5"/>
  <c r="D75" i="5"/>
  <c r="AC14" i="5"/>
  <c r="X21" i="5"/>
  <c r="D76" i="5"/>
  <c r="D77" i="5"/>
  <c r="E72" i="5"/>
  <c r="E73" i="5"/>
  <c r="E74" i="5"/>
  <c r="E75" i="5"/>
  <c r="E76" i="5"/>
  <c r="E77" i="5"/>
  <c r="F77" i="5"/>
  <c r="AA15" i="5"/>
  <c r="C75" i="5"/>
  <c r="AD15" i="5"/>
  <c r="C76" i="5"/>
  <c r="AG15" i="5"/>
  <c r="F76" i="5"/>
  <c r="B76" i="5"/>
  <c r="F75" i="5"/>
  <c r="B75" i="5"/>
  <c r="F74" i="5"/>
  <c r="B74" i="5"/>
  <c r="F73" i="5"/>
  <c r="B73" i="5"/>
  <c r="F72" i="5"/>
  <c r="B72" i="5"/>
  <c r="M14" i="5"/>
  <c r="C69" i="5"/>
  <c r="P13" i="5"/>
  <c r="G63" i="5"/>
  <c r="S13" i="5"/>
  <c r="G64" i="5"/>
  <c r="Y13" i="5"/>
  <c r="G65" i="5"/>
  <c r="AB13" i="5"/>
  <c r="G66" i="5"/>
  <c r="AE13" i="5"/>
  <c r="G67" i="5"/>
  <c r="G68" i="5"/>
  <c r="N11" i="5"/>
  <c r="D63" i="5"/>
  <c r="Q11" i="5"/>
  <c r="D64" i="5"/>
  <c r="W11" i="5"/>
  <c r="U15" i="5"/>
  <c r="D65" i="5"/>
  <c r="Z11" i="5"/>
  <c r="U18" i="5"/>
  <c r="D66" i="5"/>
  <c r="D67" i="5"/>
  <c r="D68" i="5"/>
  <c r="E63" i="5"/>
  <c r="E64" i="5"/>
  <c r="E65" i="5"/>
  <c r="E66" i="5"/>
  <c r="E67" i="5"/>
  <c r="E68" i="5"/>
  <c r="F68" i="5"/>
  <c r="X12" i="5"/>
  <c r="C65" i="5"/>
  <c r="AA12" i="5"/>
  <c r="C66" i="5"/>
  <c r="AC11" i="5"/>
  <c r="U21" i="5"/>
  <c r="AG12" i="5"/>
  <c r="F67" i="5"/>
  <c r="B67" i="5"/>
  <c r="F66" i="5"/>
  <c r="B66" i="5"/>
  <c r="F65" i="5"/>
  <c r="B65" i="5"/>
  <c r="F64" i="5"/>
  <c r="B64" i="5"/>
  <c r="F63" i="5"/>
  <c r="B63" i="5"/>
  <c r="M11" i="5"/>
  <c r="C60" i="5"/>
  <c r="P10" i="5"/>
  <c r="G53" i="5"/>
  <c r="V10" i="5"/>
  <c r="G54" i="5"/>
  <c r="Y10" i="5"/>
  <c r="G55" i="5"/>
  <c r="AB10" i="5"/>
  <c r="G56" i="5"/>
  <c r="AE10" i="5"/>
  <c r="G57" i="5"/>
  <c r="G58" i="5"/>
  <c r="N8" i="5"/>
  <c r="D53" i="5"/>
  <c r="T8" i="5"/>
  <c r="R12" i="5"/>
  <c r="D54" i="5"/>
  <c r="W8" i="5"/>
  <c r="R15" i="5"/>
  <c r="D55" i="5"/>
  <c r="Z8" i="5"/>
  <c r="R18" i="5"/>
  <c r="D56" i="5"/>
  <c r="AC8" i="5"/>
  <c r="R21" i="5"/>
  <c r="D57" i="5"/>
  <c r="D58" i="5"/>
  <c r="E53" i="5"/>
  <c r="E54" i="5"/>
  <c r="E55" i="5"/>
  <c r="E56" i="5"/>
  <c r="E57" i="5"/>
  <c r="E58" i="5"/>
  <c r="F58" i="5"/>
  <c r="O9" i="5"/>
  <c r="C53" i="5"/>
  <c r="U9" i="5"/>
  <c r="C54" i="5"/>
  <c r="X9" i="5"/>
  <c r="C55" i="5"/>
  <c r="AA9" i="5"/>
  <c r="C56" i="5"/>
  <c r="AD9" i="5"/>
  <c r="C57" i="5"/>
  <c r="AG9" i="5"/>
  <c r="C58" i="5"/>
  <c r="F57" i="5"/>
  <c r="B57" i="5"/>
  <c r="F56" i="5"/>
  <c r="B56" i="5"/>
  <c r="F55" i="5"/>
  <c r="B55" i="5"/>
  <c r="F54" i="5"/>
  <c r="B54" i="5"/>
  <c r="F53" i="5"/>
  <c r="B53" i="5"/>
  <c r="M8" i="5"/>
  <c r="C50" i="5"/>
  <c r="S7" i="5"/>
  <c r="G43" i="5"/>
  <c r="V7" i="5"/>
  <c r="G44" i="5"/>
  <c r="Y7" i="5"/>
  <c r="G45" i="5"/>
  <c r="AB7" i="5"/>
  <c r="G46" i="5"/>
  <c r="AE7" i="5"/>
  <c r="G47" i="5"/>
  <c r="G48" i="5"/>
  <c r="T5" i="5"/>
  <c r="O12" i="5"/>
  <c r="D44" i="5"/>
  <c r="W5" i="5"/>
  <c r="O15" i="5"/>
  <c r="D45" i="5"/>
  <c r="Z5" i="5"/>
  <c r="O18" i="5"/>
  <c r="D46" i="5"/>
  <c r="AC5" i="5"/>
  <c r="O21" i="5"/>
  <c r="D47" i="5"/>
  <c r="D48" i="5"/>
  <c r="E43" i="5"/>
  <c r="E44" i="5"/>
  <c r="E45" i="5"/>
  <c r="E46" i="5"/>
  <c r="E47" i="5"/>
  <c r="E48" i="5"/>
  <c r="F48" i="5"/>
  <c r="R6" i="5"/>
  <c r="C43" i="5"/>
  <c r="U6" i="5"/>
  <c r="C44" i="5"/>
  <c r="X6" i="5"/>
  <c r="C45" i="5"/>
  <c r="AA6" i="5"/>
  <c r="C46" i="5"/>
  <c r="AD6" i="5"/>
  <c r="C47" i="5"/>
  <c r="C48" i="5"/>
  <c r="F47" i="5"/>
  <c r="B47" i="5"/>
  <c r="F46" i="5"/>
  <c r="B46" i="5"/>
  <c r="F45" i="5"/>
  <c r="B45" i="5"/>
  <c r="F44" i="5"/>
  <c r="B44" i="5"/>
  <c r="F43" i="5"/>
  <c r="B43" i="5"/>
  <c r="M5" i="5"/>
  <c r="C40" i="5"/>
  <c r="F15" i="10"/>
  <c r="E15" i="10"/>
  <c r="G15" i="10"/>
  <c r="G14" i="10"/>
  <c r="G13" i="10"/>
  <c r="G12" i="10"/>
  <c r="G11" i="10"/>
  <c r="G10" i="10"/>
  <c r="G9" i="10"/>
  <c r="AG6" i="5"/>
  <c r="AG23" i="5"/>
  <c r="AH23" i="5"/>
  <c r="AI23" i="5"/>
  <c r="AI21" i="5"/>
  <c r="AM21" i="5"/>
  <c r="AI18" i="5"/>
  <c r="AM18" i="5"/>
  <c r="AI15" i="5"/>
  <c r="AM15" i="5"/>
  <c r="AI12" i="5"/>
  <c r="AM12" i="5"/>
  <c r="AI9" i="5"/>
  <c r="AM9" i="5"/>
  <c r="AI6" i="5"/>
  <c r="AM6" i="5"/>
  <c r="Z22" i="5"/>
  <c r="W22" i="5"/>
  <c r="T22" i="5"/>
  <c r="Q22" i="5"/>
  <c r="N22" i="5"/>
  <c r="AC19" i="5"/>
  <c r="W19" i="5"/>
  <c r="T19" i="5"/>
  <c r="Q19" i="5"/>
  <c r="N19" i="5"/>
  <c r="N16" i="5"/>
  <c r="Q16" i="5"/>
  <c r="T16" i="5"/>
  <c r="Z16" i="5"/>
  <c r="AC16" i="5"/>
  <c r="AC13" i="5"/>
  <c r="Z13" i="5"/>
  <c r="W13" i="5"/>
  <c r="Q13" i="5"/>
  <c r="N13" i="5"/>
  <c r="N10" i="5"/>
  <c r="T10" i="5"/>
  <c r="W10" i="5"/>
  <c r="Z10" i="5"/>
  <c r="AC10" i="5"/>
  <c r="AC7" i="5"/>
  <c r="Z7" i="5"/>
  <c r="W7" i="5"/>
  <c r="T7" i="5"/>
  <c r="Q7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5" i="5"/>
  <c r="AK15" i="5"/>
  <c r="AK21" i="5"/>
  <c r="AK18" i="5"/>
  <c r="AD19" i="5"/>
  <c r="AA16" i="5"/>
  <c r="AD16" i="5"/>
  <c r="AK12" i="5"/>
  <c r="X13" i="5"/>
  <c r="AA13" i="5"/>
  <c r="AK9" i="5"/>
  <c r="O10" i="5"/>
  <c r="U10" i="5"/>
  <c r="X10" i="5"/>
  <c r="AA10" i="5"/>
  <c r="AD10" i="5"/>
  <c r="AJ9" i="5"/>
  <c r="AF9" i="5"/>
  <c r="AK6" i="5"/>
  <c r="AK5" i="5"/>
  <c r="R7" i="5"/>
  <c r="U7" i="5"/>
  <c r="X7" i="5"/>
  <c r="AA7" i="5"/>
  <c r="AD7" i="5"/>
  <c r="AJ6" i="5"/>
  <c r="AI5" i="5"/>
  <c r="C5" i="5"/>
  <c r="K5" i="5"/>
  <c r="C6" i="5"/>
  <c r="K6" i="5"/>
  <c r="C7" i="5"/>
  <c r="K7" i="5"/>
  <c r="C8" i="5"/>
  <c r="K8" i="5"/>
  <c r="C9" i="5"/>
  <c r="K9" i="5"/>
  <c r="C10" i="5"/>
  <c r="K10" i="5"/>
  <c r="C11" i="5"/>
  <c r="K11" i="5"/>
  <c r="C12" i="5"/>
  <c r="K12" i="5"/>
  <c r="C13" i="5"/>
  <c r="K13" i="5"/>
  <c r="C14" i="5"/>
  <c r="K14" i="5"/>
  <c r="C15" i="5"/>
  <c r="K15" i="5"/>
  <c r="C16" i="5"/>
  <c r="K16" i="5"/>
  <c r="C17" i="5"/>
  <c r="K17" i="5"/>
  <c r="C18" i="5"/>
  <c r="K18" i="5"/>
  <c r="C19" i="5"/>
  <c r="K19" i="5"/>
  <c r="AS5" i="5"/>
  <c r="AS8" i="5"/>
  <c r="AS11" i="5"/>
  <c r="AS14" i="5"/>
  <c r="AS17" i="5"/>
  <c r="AS20" i="5"/>
  <c r="AQ5" i="5"/>
  <c r="AQ8" i="5"/>
  <c r="AQ11" i="5"/>
  <c r="AQ14" i="5"/>
  <c r="AQ17" i="5"/>
  <c r="AQ20" i="5"/>
  <c r="AF6" i="5"/>
  <c r="AP5" i="5"/>
  <c r="AO6" i="5"/>
  <c r="AQ9" i="5"/>
  <c r="AO9" i="5"/>
  <c r="AQ12" i="5"/>
  <c r="AQ15" i="5"/>
  <c r="AQ18" i="5"/>
  <c r="AQ21" i="5"/>
  <c r="W31" i="5"/>
  <c r="W32" i="5"/>
  <c r="AI8" i="5"/>
  <c r="AI10" i="5"/>
  <c r="AI11" i="5"/>
  <c r="AI13" i="5"/>
  <c r="AI14" i="5"/>
  <c r="AI16" i="5"/>
  <c r="AI17" i="5"/>
  <c r="AI19" i="5"/>
  <c r="AI20" i="5"/>
  <c r="AI22" i="5"/>
  <c r="AP8" i="5"/>
  <c r="AP11" i="5"/>
  <c r="AP14" i="5"/>
  <c r="AP17" i="5"/>
  <c r="AP20" i="5"/>
  <c r="AP9" i="5"/>
  <c r="AP6" i="5"/>
  <c r="AQ6" i="5"/>
  <c r="AT27" i="5"/>
  <c r="AT9" i="5"/>
  <c r="AT32" i="5"/>
  <c r="AT6" i="5"/>
  <c r="AT31" i="5"/>
  <c r="AR5" i="5"/>
  <c r="AR6" i="5"/>
  <c r="AS6" i="5"/>
  <c r="AR8" i="5"/>
  <c r="AR9" i="5"/>
  <c r="AS9" i="5"/>
  <c r="AR11" i="5"/>
  <c r="AR12" i="5"/>
  <c r="AS12" i="5"/>
  <c r="AR14" i="5"/>
  <c r="AR15" i="5"/>
  <c r="AS15" i="5"/>
  <c r="AR17" i="5"/>
  <c r="AR18" i="5"/>
  <c r="AS18" i="5"/>
  <c r="AR20" i="5"/>
  <c r="AR21" i="5"/>
  <c r="AS21" i="5"/>
  <c r="AQ31" i="5"/>
  <c r="AQ32" i="5"/>
  <c r="AQ33" i="5"/>
  <c r="AQ34" i="5"/>
  <c r="AQ35" i="5"/>
  <c r="AQ36" i="5"/>
  <c r="AI31" i="5"/>
  <c r="AI32" i="5"/>
  <c r="AI33" i="5"/>
  <c r="AI34" i="5"/>
  <c r="AI35" i="5"/>
  <c r="AI36" i="5"/>
  <c r="W38" i="5"/>
  <c r="W39" i="5"/>
  <c r="W40" i="5"/>
  <c r="AK36" i="5"/>
  <c r="AH36" i="5"/>
  <c r="AG36" i="5"/>
  <c r="W36" i="5"/>
  <c r="AK35" i="5"/>
  <c r="AH35" i="5"/>
  <c r="AG35" i="5"/>
  <c r="W35" i="5"/>
  <c r="AK34" i="5"/>
  <c r="AH34" i="5"/>
  <c r="AG34" i="5"/>
  <c r="W34" i="5"/>
  <c r="AK33" i="5"/>
  <c r="AH33" i="5"/>
  <c r="AG33" i="5"/>
  <c r="W33" i="5"/>
  <c r="AP32" i="5"/>
  <c r="AK32" i="5"/>
  <c r="AJ32" i="5"/>
  <c r="AH32" i="5"/>
  <c r="AG32" i="5"/>
  <c r="AF32" i="5"/>
  <c r="AP31" i="5"/>
  <c r="AK31" i="5"/>
  <c r="AJ31" i="5"/>
  <c r="AH31" i="5"/>
  <c r="AG31" i="5"/>
  <c r="AF31" i="5"/>
  <c r="AK8" i="5"/>
  <c r="AK11" i="5"/>
  <c r="AK14" i="5"/>
  <c r="AK17" i="5"/>
  <c r="AK20" i="5"/>
  <c r="AK22" i="5"/>
  <c r="AK19" i="5"/>
  <c r="AK16" i="5"/>
  <c r="AK13" i="5"/>
  <c r="AK10" i="5"/>
  <c r="AK7" i="5"/>
  <c r="AI7" i="5"/>
  <c r="C92" i="5"/>
  <c r="O22" i="5"/>
  <c r="C64" i="5"/>
  <c r="R13" i="5"/>
  <c r="C85" i="5"/>
  <c r="X19" i="5"/>
  <c r="C83" i="5"/>
  <c r="R19" i="5"/>
  <c r="C63" i="5"/>
  <c r="O13" i="5"/>
  <c r="C95" i="5"/>
  <c r="X22" i="5"/>
  <c r="C82" i="5"/>
  <c r="O19" i="5"/>
  <c r="C94" i="5"/>
  <c r="U22" i="5"/>
  <c r="AD12" i="5"/>
  <c r="C73" i="5"/>
  <c r="R16" i="5"/>
  <c r="C67" i="5"/>
  <c r="C68" i="5"/>
  <c r="AD13" i="5"/>
  <c r="AJ12" i="5"/>
  <c r="AJ33" i="5"/>
  <c r="AF12" i="5"/>
  <c r="AT12" i="5"/>
  <c r="AT33" i="5"/>
  <c r="AO12" i="5"/>
  <c r="AP12" i="5"/>
  <c r="AP33" i="5"/>
  <c r="AF33" i="5"/>
  <c r="C93" i="5"/>
  <c r="R22" i="5"/>
  <c r="C84" i="5"/>
  <c r="C87" i="5"/>
  <c r="U19" i="5"/>
  <c r="AJ18" i="5"/>
  <c r="AJ35" i="5"/>
  <c r="AF18" i="5"/>
  <c r="AT18" i="5"/>
  <c r="AT35" i="5"/>
  <c r="C72" i="5"/>
  <c r="O16" i="5"/>
  <c r="AO18" i="5"/>
  <c r="AP18" i="5"/>
  <c r="AP35" i="5"/>
  <c r="AF35" i="5"/>
  <c r="C74" i="5"/>
  <c r="C77" i="5"/>
  <c r="U16" i="5"/>
  <c r="AJ15" i="5"/>
  <c r="AJ34" i="5"/>
  <c r="AF15" i="5"/>
  <c r="AT15" i="5"/>
  <c r="AT34" i="5"/>
  <c r="C96" i="5"/>
  <c r="C97" i="5"/>
  <c r="AA22" i="5"/>
  <c r="AJ21" i="5"/>
  <c r="AF21" i="5"/>
  <c r="AT21" i="5"/>
  <c r="AT36" i="5"/>
  <c r="AO15" i="5"/>
  <c r="AP15" i="5"/>
  <c r="AP34" i="5"/>
  <c r="AF34" i="5"/>
  <c r="AO21" i="5"/>
  <c r="AP21" i="5"/>
  <c r="AP36" i="5"/>
  <c r="AF36" i="5"/>
  <c r="AJ36" i="5"/>
  <c r="AJ5" i="5"/>
  <c r="AJ8" i="5"/>
  <c r="AJ7" i="5"/>
  <c r="AL12" i="5"/>
  <c r="AL21" i="5"/>
  <c r="AL9" i="5"/>
  <c r="AL15" i="5"/>
  <c r="AL18" i="5"/>
  <c r="AL6" i="5"/>
  <c r="B40" i="5"/>
  <c r="AL31" i="5"/>
  <c r="B79" i="5"/>
  <c r="AL35" i="5"/>
  <c r="B69" i="5"/>
  <c r="AL34" i="5"/>
  <c r="B50" i="5"/>
  <c r="AL32" i="5"/>
  <c r="B89" i="5"/>
  <c r="AL36" i="5"/>
  <c r="B60" i="5"/>
  <c r="AL33" i="5"/>
  <c r="AJ11" i="5"/>
  <c r="AJ10" i="5"/>
  <c r="AJ14" i="5"/>
  <c r="AJ13" i="5"/>
  <c r="AJ17" i="5"/>
  <c r="AJ16" i="5"/>
  <c r="AJ20" i="5"/>
  <c r="AJ22" i="5"/>
  <c r="AJ19" i="5"/>
</calcChain>
</file>

<file path=xl/connections.xml><?xml version="1.0" encoding="utf-8"?>
<connections xmlns="http://schemas.openxmlformats.org/spreadsheetml/2006/main">
  <connection id="1" name="\Dokumente und Einstellungen\adu\Eigene Dateien\Eigene Daten\tabelle.csv" type="6" refreshedVersion="1" background="1" saveData="1">
    <textPr sourceFile="C:\Dokumente und Einstellungen\adu\Eigene Dateien\Eigene Daten\tabelle.csv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<sst xmlns="http://schemas.openxmlformats.org/spreadsheetml/2006/main" count="151" uniqueCount="73">
  <si>
    <t xml:space="preserve">Klasse  von </t>
  </si>
  <si>
    <t xml:space="preserve"> bis </t>
  </si>
  <si>
    <t>Distanz:</t>
  </si>
  <si>
    <t>Punkte</t>
  </si>
  <si>
    <t>Spieler</t>
  </si>
  <si>
    <t>HS</t>
  </si>
  <si>
    <t>Schnitt</t>
  </si>
  <si>
    <t>Aufn.</t>
  </si>
  <si>
    <t>GD</t>
  </si>
  <si>
    <t>BED</t>
  </si>
  <si>
    <t>Rang</t>
  </si>
  <si>
    <t>Ü</t>
  </si>
  <si>
    <t>Punkte+
GD/Distanz</t>
  </si>
  <si>
    <t>Distanz</t>
  </si>
  <si>
    <t>Klassengrenze</t>
  </si>
  <si>
    <t>Spiele</t>
  </si>
  <si>
    <t xml:space="preserve"> </t>
  </si>
  <si>
    <t>Points</t>
  </si>
  <si>
    <t xml:space="preserve">1. </t>
  </si>
  <si>
    <t xml:space="preserve">2. </t>
  </si>
  <si>
    <t xml:space="preserve">3. </t>
  </si>
  <si>
    <t>Summe Points:</t>
  </si>
  <si>
    <t>Summe Aufnahmen:</t>
  </si>
  <si>
    <t>TURNIERDURCHSCHNITT:</t>
  </si>
  <si>
    <t xml:space="preserve">4. </t>
  </si>
  <si>
    <t xml:space="preserve">5. </t>
  </si>
  <si>
    <t xml:space="preserve">6. </t>
  </si>
  <si>
    <t>PP</t>
  </si>
  <si>
    <t>Pts</t>
  </si>
  <si>
    <t>AN</t>
  </si>
  <si>
    <t>Turnierdurchschnitt:</t>
  </si>
  <si>
    <t>Klasse:</t>
  </si>
  <si>
    <t>Finale</t>
  </si>
  <si>
    <t>Ausrichter:</t>
  </si>
  <si>
    <t>Datum:</t>
  </si>
  <si>
    <t>KB</t>
  </si>
  <si>
    <t>Name</t>
  </si>
  <si>
    <t>Klub</t>
  </si>
  <si>
    <t>Turnier Total</t>
  </si>
  <si>
    <t xml:space="preserve">Zuerst Familienname, dann Vorname, offizielle Klubabkürzung, GD ohne Rundung auf 3 Dezimalstellen, BED ohne Rundung, HS mit *, wenn Schlußserie. </t>
  </si>
  <si>
    <r>
      <t xml:space="preserve">Sofort nach dem Turnier an den WBSV Sportleiter  (markus.krska@post.at) weiterleiten!   </t>
    </r>
    <r>
      <rPr>
        <i/>
        <sz val="8"/>
        <color indexed="10"/>
        <rFont val="Arial"/>
        <family val="2"/>
      </rPr>
      <t>Disziplin, Klasse, Ausrichter,Datum nicht vergessen!</t>
    </r>
  </si>
  <si>
    <t>Gegner</t>
  </si>
  <si>
    <t>ED</t>
  </si>
  <si>
    <t>Summe</t>
  </si>
  <si>
    <t>8. ÖM Damen Dreiband (KB)</t>
  </si>
  <si>
    <t>WBA, 14.1.2012 - 15.1.2012</t>
  </si>
  <si>
    <t>Helga</t>
  </si>
  <si>
    <t>Mitterböck</t>
  </si>
  <si>
    <t>Monika</t>
  </si>
  <si>
    <t>Steinberger</t>
  </si>
  <si>
    <t>Natascha</t>
  </si>
  <si>
    <t>Al-Mamar</t>
  </si>
  <si>
    <t>Petra</t>
  </si>
  <si>
    <t>Scholze</t>
  </si>
  <si>
    <t>Verena</t>
  </si>
  <si>
    <t>Angerer</t>
  </si>
  <si>
    <t>Brigitte</t>
  </si>
  <si>
    <t>Studnicka</t>
  </si>
  <si>
    <t>ÖM Dreiband Damen (KB)</t>
  </si>
  <si>
    <t>ÖM</t>
  </si>
  <si>
    <t>20 oder 30/60</t>
  </si>
  <si>
    <t>WBA</t>
  </si>
  <si>
    <t>14.-15.01.2012</t>
  </si>
  <si>
    <t>Mitterböck Helga</t>
  </si>
  <si>
    <t>Steinberger Monika</t>
  </si>
  <si>
    <t>Al-Mamar Natascha</t>
  </si>
  <si>
    <t>Scholze Petra</t>
  </si>
  <si>
    <t>Studnicka Brigitte</t>
  </si>
  <si>
    <t>Angerer Verena</t>
  </si>
  <si>
    <t>MAR</t>
  </si>
  <si>
    <t>BAR</t>
  </si>
  <si>
    <t>ABS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</si>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</sst>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5" formatCode="_-&quot;ÖS&quot;\ * #,##0.00_-;\-&quot;ÖS&quot;\ * #,##0.00_-;_-&quot;ÖS&quot;\ * &quot;-&quot;??_-;_-@_-"/>
    <numFmt numFmtId="186" formatCode="0.000"/>
    <numFmt numFmtId="187" formatCode="#\ \."/>
    <numFmt numFmtId="202" formatCode="#,##0_ ;\-#,##0\ "/>
    <numFmt numFmtId="203" formatCode="#,##0.000_ ;\-#,##0.000\ "/>
  </numFmts>
  <fonts count="59" x14ac:knownFonts="1">
    <font>
      <sz val="10"/>
      <name val="Arial"/>
    </font>
    <font>
      <b/>
      <sz val="10"/>
      <name val="Arial"/>
    </font>
    <font>
      <sz val="10"/>
      <name val="Arial"/>
    </font>
    <font>
      <sz val="7"/>
      <color indexed="9"/>
      <name val="Arial"/>
      <family val="2"/>
    </font>
    <font>
      <sz val="10"/>
      <name val="Wingdings"/>
    </font>
    <font>
      <sz val="10"/>
      <name val="Symbol"/>
    </font>
    <font>
      <sz val="11"/>
      <name val="Arial"/>
      <family val="2"/>
    </font>
    <font>
      <b/>
      <sz val="10"/>
      <name val="MS Sans Serif"/>
    </font>
    <font>
      <b/>
      <sz val="8"/>
      <name val="MS Sans Serif"/>
    </font>
    <font>
      <b/>
      <sz val="8"/>
      <name val="MS Sans Serif"/>
      <family val="2"/>
    </font>
    <font>
      <b/>
      <sz val="13"/>
      <name val="MS Sans Serif"/>
      <family val="2"/>
    </font>
    <font>
      <sz val="13"/>
      <name val="Wingdings"/>
    </font>
    <font>
      <sz val="13"/>
      <name val="Symbol"/>
    </font>
    <font>
      <b/>
      <sz val="13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</font>
    <font>
      <sz val="10"/>
      <color indexed="9"/>
      <name val="MS Sans Serif"/>
    </font>
    <font>
      <sz val="12"/>
      <name val="Arial"/>
    </font>
    <font>
      <sz val="12"/>
      <color indexed="9"/>
      <name val="Arial"/>
      <family val="2"/>
    </font>
    <font>
      <sz val="12"/>
      <color indexed="9"/>
      <name val="Symbol"/>
    </font>
    <font>
      <sz val="10"/>
      <color indexed="9"/>
      <name val="Arial"/>
      <family val="2"/>
    </font>
    <font>
      <sz val="18"/>
      <name val="MS Sans Serif"/>
    </font>
    <font>
      <sz val="13"/>
      <name val="Arial"/>
    </font>
    <font>
      <b/>
      <sz val="13"/>
      <name val="MS Sans Serif"/>
    </font>
    <font>
      <sz val="14"/>
      <name val="Arial"/>
      <family val="2"/>
    </font>
    <font>
      <sz val="7"/>
      <name val="MS Sans Serif"/>
    </font>
    <font>
      <sz val="7"/>
      <color indexed="9"/>
      <name val="MS Sans Serif"/>
    </font>
    <font>
      <sz val="7"/>
      <color indexed="9"/>
      <name val="MS Sans Serif"/>
      <family val="2"/>
    </font>
    <font>
      <sz val="10"/>
      <name val="Arial"/>
      <family val="2"/>
    </font>
    <font>
      <sz val="13"/>
      <color indexed="9"/>
      <name val="Arial"/>
      <family val="2"/>
    </font>
    <font>
      <b/>
      <sz val="10"/>
      <name val="MS Sans Serif"/>
      <family val="2"/>
    </font>
    <font>
      <b/>
      <u/>
      <sz val="8"/>
      <name val="MS Sans Serif"/>
    </font>
    <font>
      <sz val="12"/>
      <name val="Arial"/>
      <family val="2"/>
    </font>
    <font>
      <sz val="12"/>
      <name val="MS Sans Serif"/>
    </font>
    <font>
      <u/>
      <sz val="12"/>
      <name val="MS Sans Serif"/>
    </font>
    <font>
      <sz val="7"/>
      <name val="Arial"/>
    </font>
    <font>
      <sz val="16"/>
      <color indexed="9"/>
      <name val="Wingdings"/>
    </font>
    <font>
      <sz val="26"/>
      <name val="Wingdings"/>
    </font>
    <font>
      <sz val="16"/>
      <name val="Wingdings"/>
    </font>
    <font>
      <b/>
      <sz val="36"/>
      <color indexed="10"/>
      <name val="Arial"/>
      <family val="2"/>
    </font>
    <font>
      <b/>
      <sz val="24"/>
      <color indexed="48"/>
      <name val="Arial"/>
      <family val="2"/>
    </font>
    <font>
      <b/>
      <sz val="10"/>
      <name val="Arial"/>
      <family val="2"/>
    </font>
    <font>
      <b/>
      <i/>
      <sz val="26"/>
      <color indexed="10"/>
      <name val="Arial"/>
      <family val="2"/>
    </font>
    <font>
      <b/>
      <sz val="16"/>
      <color indexed="10"/>
      <name val="Arial"/>
      <family val="2"/>
    </font>
    <font>
      <b/>
      <sz val="10"/>
      <color indexed="12"/>
      <name val="Arial"/>
      <family val="2"/>
    </font>
    <font>
      <b/>
      <sz val="18"/>
      <color indexed="10"/>
      <name val="Arial"/>
      <family val="2"/>
    </font>
    <font>
      <b/>
      <sz val="26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9"/>
      <name val="Arial"/>
    </font>
    <font>
      <i/>
      <sz val="8"/>
      <name val="Arial"/>
      <family val="2"/>
    </font>
    <font>
      <i/>
      <sz val="8"/>
      <color indexed="10"/>
      <name val="Arial"/>
      <family val="2"/>
    </font>
    <font>
      <b/>
      <sz val="20"/>
      <color indexed="10"/>
      <name val="Arial"/>
      <family val="2"/>
    </font>
    <font>
      <b/>
      <sz val="11"/>
      <name val="Arial"/>
      <family val="2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85" fontId="2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86" fontId="0" fillId="0" borderId="0" xfId="0" applyNumberFormat="1" applyFill="1"/>
    <xf numFmtId="0" fontId="4" fillId="0" borderId="0" xfId="0" applyFont="1" applyFill="1"/>
    <xf numFmtId="0" fontId="5" fillId="0" borderId="0" xfId="0" applyFont="1" applyFill="1"/>
    <xf numFmtId="2" fontId="0" fillId="0" borderId="0" xfId="0" applyNumberFormat="1" applyFill="1" applyAlignment="1">
      <alignment horizontal="center"/>
    </xf>
    <xf numFmtId="186" fontId="0" fillId="0" borderId="0" xfId="0" applyNumberFormat="1" applyFill="1" applyAlignment="1">
      <alignment horizontal="center"/>
    </xf>
    <xf numFmtId="0" fontId="2" fillId="0" borderId="0" xfId="0" applyFont="1" applyAlignment="1">
      <alignment horizontal="right"/>
    </xf>
    <xf numFmtId="186" fontId="6" fillId="2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43" fontId="8" fillId="0" borderId="2" xfId="1" applyFont="1" applyBorder="1" applyAlignment="1">
      <alignment horizontal="center" textRotation="90"/>
    </xf>
    <xf numFmtId="43" fontId="9" fillId="0" borderId="3" xfId="1" applyFont="1" applyBorder="1" applyAlignment="1">
      <alignment horizontal="center" textRotation="90"/>
    </xf>
    <xf numFmtId="43" fontId="8" fillId="0" borderId="1" xfId="1" applyFont="1" applyBorder="1" applyAlignment="1">
      <alignment horizontal="center" textRotation="90"/>
    </xf>
    <xf numFmtId="43" fontId="9" fillId="0" borderId="2" xfId="1" applyFont="1" applyBorder="1" applyAlignment="1">
      <alignment horizontal="center" textRotation="90"/>
    </xf>
    <xf numFmtId="43" fontId="8" fillId="0" borderId="3" xfId="1" applyFont="1" applyBorder="1" applyAlignment="1">
      <alignment horizontal="center" textRotation="90"/>
    </xf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43" fontId="11" fillId="0" borderId="0" xfId="1" applyFont="1" applyFill="1" applyBorder="1" applyAlignment="1">
      <alignment horizontal="center" textRotation="90"/>
    </xf>
    <xf numFmtId="43" fontId="12" fillId="0" borderId="0" xfId="1" applyFont="1" applyFill="1" applyBorder="1" applyAlignment="1">
      <alignment horizontal="center" textRotation="90"/>
    </xf>
    <xf numFmtId="2" fontId="13" fillId="0" borderId="0" xfId="0" applyNumberFormat="1" applyFont="1" applyFill="1" applyAlignment="1">
      <alignment horizontal="center"/>
    </xf>
    <xf numFmtId="186" fontId="7" fillId="0" borderId="4" xfId="0" applyNumberFormat="1" applyFont="1" applyFill="1" applyBorder="1" applyAlignment="1">
      <alignment horizontal="center" textRotation="90" wrapText="1"/>
    </xf>
    <xf numFmtId="0" fontId="7" fillId="0" borderId="4" xfId="0" applyFont="1" applyFill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textRotation="90" wrapText="1"/>
    </xf>
    <xf numFmtId="43" fontId="10" fillId="0" borderId="1" xfId="1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43" fontId="14" fillId="2" borderId="0" xfId="1" applyFont="1" applyFill="1" applyAlignment="1">
      <alignment horizontal="right" vertical="center"/>
    </xf>
    <xf numFmtId="43" fontId="2" fillId="0" borderId="5" xfId="1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3" fontId="2" fillId="0" borderId="5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186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2" fontId="20" fillId="0" borderId="14" xfId="0" applyNumberFormat="1" applyFont="1" applyFill="1" applyBorder="1" applyAlignment="1">
      <alignment horizontal="center" vertical="center"/>
    </xf>
    <xf numFmtId="186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186" fontId="24" fillId="0" borderId="18" xfId="0" applyNumberFormat="1" applyFont="1" applyFill="1" applyBorder="1" applyAlignment="1">
      <alignment horizontal="center"/>
    </xf>
    <xf numFmtId="187" fontId="25" fillId="0" borderId="19" xfId="1" applyNumberFormat="1" applyFont="1" applyFill="1" applyBorder="1" applyAlignment="1">
      <alignment horizontal="center"/>
    </xf>
    <xf numFmtId="187" fontId="12" fillId="0" borderId="0" xfId="1" applyNumberFormat="1" applyFont="1" applyFill="1" applyBorder="1" applyAlignment="1">
      <alignment horizontal="center"/>
    </xf>
    <xf numFmtId="2" fontId="24" fillId="0" borderId="18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" fontId="27" fillId="0" borderId="20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186" fontId="30" fillId="0" borderId="22" xfId="0" applyNumberFormat="1" applyFont="1" applyFill="1" applyBorder="1" applyAlignment="1">
      <alignment horizontal="center" vertical="top"/>
    </xf>
    <xf numFmtId="187" fontId="30" fillId="0" borderId="23" xfId="2" applyNumberFormat="1" applyFont="1" applyFill="1" applyBorder="1" applyAlignment="1">
      <alignment horizontal="center" vertical="center"/>
    </xf>
    <xf numFmtId="187" fontId="5" fillId="0" borderId="0" xfId="2" applyNumberFormat="1" applyFont="1" applyFill="1" applyBorder="1" applyAlignment="1">
      <alignment horizontal="center" vertical="center"/>
    </xf>
    <xf numFmtId="2" fontId="24" fillId="0" borderId="22" xfId="0" applyNumberFormat="1" applyFont="1" applyFill="1" applyBorder="1" applyAlignment="1">
      <alignment horizontal="center" vertical="center"/>
    </xf>
    <xf numFmtId="186" fontId="24" fillId="0" borderId="22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2" fontId="31" fillId="0" borderId="1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right" vertical="center" shrinkToFit="1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6" xfId="0" applyFill="1" applyBorder="1"/>
    <xf numFmtId="186" fontId="0" fillId="0" borderId="26" xfId="0" applyNumberForma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2" fillId="0" borderId="0" xfId="0" applyFont="1"/>
    <xf numFmtId="0" fontId="2" fillId="0" borderId="0" xfId="0" applyFont="1" applyBorder="1"/>
    <xf numFmtId="2" fontId="0" fillId="0" borderId="0" xfId="0" applyNumberFormat="1" applyFill="1"/>
    <xf numFmtId="0" fontId="3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86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right"/>
    </xf>
    <xf numFmtId="2" fontId="15" fillId="0" borderId="4" xfId="1" applyNumberFormat="1" applyFont="1" applyFill="1" applyBorder="1" applyAlignment="1">
      <alignment textRotation="90" wrapText="1"/>
    </xf>
    <xf numFmtId="0" fontId="34" fillId="0" borderId="0" xfId="0" applyFont="1" applyAlignment="1">
      <alignment horizontal="center"/>
    </xf>
    <xf numFmtId="43" fontId="14" fillId="0" borderId="0" xfId="0" applyNumberFormat="1" applyFont="1"/>
    <xf numFmtId="0" fontId="34" fillId="0" borderId="0" xfId="0" applyFont="1" applyFill="1" applyBorder="1" applyAlignment="1">
      <alignment horizontal="center"/>
    </xf>
    <xf numFmtId="186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2" fontId="34" fillId="0" borderId="0" xfId="0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" fontId="34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horizontal="right"/>
    </xf>
    <xf numFmtId="186" fontId="35" fillId="0" borderId="0" xfId="0" applyNumberFormat="1" applyFont="1" applyAlignment="1">
      <alignment horizontal="centerContinuous"/>
    </xf>
    <xf numFmtId="0" fontId="0" fillId="0" borderId="0" xfId="0" applyBorder="1"/>
    <xf numFmtId="186" fontId="3" fillId="0" borderId="0" xfId="0" applyNumberFormat="1" applyFont="1" applyAlignment="1">
      <alignment horizontal="center"/>
    </xf>
    <xf numFmtId="186" fontId="0" fillId="0" borderId="0" xfId="0" applyNumberForma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top"/>
    </xf>
    <xf numFmtId="186" fontId="8" fillId="0" borderId="1" xfId="1" applyNumberFormat="1" applyFont="1" applyBorder="1" applyAlignment="1">
      <alignment horizontal="center" textRotation="90"/>
    </xf>
    <xf numFmtId="186" fontId="16" fillId="0" borderId="5" xfId="0" applyNumberFormat="1" applyFont="1" applyFill="1" applyBorder="1" applyAlignment="1">
      <alignment horizontal="center" vertical="center"/>
    </xf>
    <xf numFmtId="186" fontId="27" fillId="0" borderId="20" xfId="0" applyNumberFormat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186" fontId="2" fillId="0" borderId="0" xfId="1" applyNumberFormat="1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Fill="1" applyBorder="1" applyAlignment="1">
      <alignment vertical="center"/>
    </xf>
    <xf numFmtId="187" fontId="39" fillId="0" borderId="17" xfId="1" applyNumberFormat="1" applyFont="1" applyFill="1" applyBorder="1" applyAlignment="1">
      <alignment horizontal="center"/>
    </xf>
    <xf numFmtId="187" fontId="40" fillId="0" borderId="0" xfId="2" applyNumberFormat="1" applyFont="1" applyFill="1" applyBorder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0" fillId="2" borderId="0" xfId="0" applyFill="1"/>
    <xf numFmtId="0" fontId="0" fillId="2" borderId="0" xfId="0" applyFill="1" applyAlignment="1">
      <alignment vertical="center"/>
    </xf>
    <xf numFmtId="0" fontId="30" fillId="0" borderId="27" xfId="0" applyFont="1" applyBorder="1" applyAlignment="1">
      <alignment horizontal="left"/>
    </xf>
    <xf numFmtId="0" fontId="30" fillId="0" borderId="28" xfId="0" applyFont="1" applyBorder="1"/>
    <xf numFmtId="0" fontId="30" fillId="0" borderId="28" xfId="0" applyFont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43" fontId="14" fillId="0" borderId="30" xfId="0" applyNumberFormat="1" applyFont="1" applyBorder="1" applyAlignment="1">
      <alignment horizontal="center" textRotation="60"/>
    </xf>
    <xf numFmtId="0" fontId="14" fillId="0" borderId="30" xfId="0" applyFont="1" applyBorder="1" applyAlignment="1">
      <alignment horizontal="center" textRotation="60"/>
    </xf>
    <xf numFmtId="43" fontId="14" fillId="0" borderId="30" xfId="1" applyNumberFormat="1" applyFont="1" applyBorder="1" applyAlignment="1">
      <alignment horizontal="center" textRotation="60"/>
    </xf>
    <xf numFmtId="43" fontId="14" fillId="0" borderId="1" xfId="1" applyFont="1" applyFill="1" applyBorder="1" applyAlignment="1">
      <alignment horizontal="right" textRotation="60"/>
    </xf>
    <xf numFmtId="43" fontId="14" fillId="0" borderId="1" xfId="1" applyFont="1" applyFill="1" applyBorder="1" applyAlignment="1">
      <alignment horizontal="center" textRotation="60"/>
    </xf>
    <xf numFmtId="0" fontId="14" fillId="0" borderId="1" xfId="0" applyFont="1" applyFill="1" applyBorder="1" applyAlignment="1">
      <alignment horizontal="center" textRotation="60"/>
    </xf>
    <xf numFmtId="186" fontId="14" fillId="0" borderId="1" xfId="0" applyNumberFormat="1" applyFont="1" applyFill="1" applyBorder="1" applyAlignment="1">
      <alignment horizontal="left" textRotation="60"/>
    </xf>
    <xf numFmtId="0" fontId="14" fillId="0" borderId="1" xfId="0" applyFont="1" applyFill="1" applyBorder="1" applyAlignment="1">
      <alignment horizontal="left" textRotation="60"/>
    </xf>
    <xf numFmtId="43" fontId="14" fillId="0" borderId="1" xfId="1" applyFont="1" applyFill="1" applyBorder="1" applyAlignment="1">
      <alignment horizontal="left" textRotation="60"/>
    </xf>
    <xf numFmtId="0" fontId="45" fillId="0" borderId="0" xfId="0" applyFont="1"/>
    <xf numFmtId="0" fontId="46" fillId="0" borderId="0" xfId="0" applyFont="1" applyAlignment="1">
      <alignment horizontal="right" vertical="center"/>
    </xf>
    <xf numFmtId="0" fontId="47" fillId="0" borderId="31" xfId="0" applyFont="1" applyBorder="1" applyAlignment="1">
      <alignment horizontal="center"/>
    </xf>
    <xf numFmtId="0" fontId="48" fillId="0" borderId="0" xfId="0" applyFont="1" applyAlignment="1">
      <alignment horizontal="center"/>
    </xf>
    <xf numFmtId="2" fontId="46" fillId="3" borderId="0" xfId="0" applyNumberFormat="1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186" fontId="51" fillId="0" borderId="0" xfId="0" applyNumberFormat="1" applyFont="1" applyBorder="1" applyAlignment="1">
      <alignment horizontal="center" vertical="center"/>
    </xf>
    <xf numFmtId="1" fontId="49" fillId="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8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52" fillId="5" borderId="32" xfId="0" applyFont="1" applyFill="1" applyBorder="1" applyAlignment="1">
      <alignment horizontal="center" vertical="center"/>
    </xf>
    <xf numFmtId="0" fontId="52" fillId="5" borderId="33" xfId="0" applyFont="1" applyFill="1" applyBorder="1" applyAlignment="1">
      <alignment horizontal="left" vertical="center" indent="1"/>
    </xf>
    <xf numFmtId="0" fontId="52" fillId="5" borderId="34" xfId="0" applyFont="1" applyFill="1" applyBorder="1" applyAlignment="1">
      <alignment horizontal="center" vertical="center"/>
    </xf>
    <xf numFmtId="0" fontId="52" fillId="5" borderId="35" xfId="0" applyFont="1" applyFill="1" applyBorder="1" applyAlignment="1">
      <alignment horizontal="center" vertical="center"/>
    </xf>
    <xf numFmtId="0" fontId="52" fillId="5" borderId="36" xfId="0" applyFont="1" applyFill="1" applyBorder="1" applyAlignment="1">
      <alignment horizontal="center" vertical="center"/>
    </xf>
    <xf numFmtId="186" fontId="52" fillId="5" borderId="36" xfId="0" applyNumberFormat="1" applyFont="1" applyFill="1" applyBorder="1" applyAlignment="1">
      <alignment horizontal="center" vertical="center"/>
    </xf>
    <xf numFmtId="2" fontId="52" fillId="5" borderId="36" xfId="0" applyNumberFormat="1" applyFont="1" applyFill="1" applyBorder="1" applyAlignment="1">
      <alignment horizontal="center" vertical="center"/>
    </xf>
    <xf numFmtId="1" fontId="52" fillId="5" borderId="37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 indent="1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86" fontId="0" fillId="0" borderId="22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left" vertical="center" indent="1"/>
    </xf>
    <xf numFmtId="0" fontId="0" fillId="0" borderId="4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left" vertical="center" inden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86" fontId="0" fillId="0" borderId="51" xfId="0" applyNumberFormat="1" applyBorder="1" applyAlignment="1">
      <alignment horizontal="center" vertical="center"/>
    </xf>
    <xf numFmtId="1" fontId="0" fillId="0" borderId="52" xfId="0" applyNumberFormat="1" applyBorder="1" applyAlignment="1">
      <alignment horizontal="center" vertical="center"/>
    </xf>
    <xf numFmtId="1" fontId="53" fillId="0" borderId="0" xfId="0" applyNumberFormat="1" applyFont="1" applyBorder="1" applyAlignment="1">
      <alignment horizontal="center" vertical="center"/>
    </xf>
    <xf numFmtId="186" fontId="53" fillId="0" borderId="0" xfId="0" applyNumberFormat="1" applyFont="1" applyBorder="1" applyAlignment="1">
      <alignment horizontal="center" vertical="center"/>
    </xf>
    <xf numFmtId="2" fontId="53" fillId="0" borderId="0" xfId="0" applyNumberFormat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left"/>
    </xf>
    <xf numFmtId="186" fontId="0" fillId="0" borderId="45" xfId="0" applyNumberFormat="1" applyBorder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7" fontId="56" fillId="0" borderId="0" xfId="0" applyNumberFormat="1" applyFont="1" applyBorder="1" applyAlignment="1">
      <alignment vertical="center" shrinkToFit="1"/>
    </xf>
    <xf numFmtId="0" fontId="56" fillId="0" borderId="0" xfId="0" applyFont="1" applyAlignment="1"/>
    <xf numFmtId="0" fontId="57" fillId="0" borderId="1" xfId="0" applyFont="1" applyBorder="1" applyAlignment="1">
      <alignment horizontal="right" vertical="center" shrinkToFit="1"/>
    </xf>
    <xf numFmtId="43" fontId="57" fillId="0" borderId="1" xfId="1" applyFont="1" applyBorder="1" applyAlignment="1">
      <alignment horizontal="center"/>
    </xf>
    <xf numFmtId="43" fontId="58" fillId="0" borderId="0" xfId="0" applyNumberFormat="1" applyFont="1" applyBorder="1" applyAlignment="1">
      <alignment horizontal="right" vertical="center" shrinkToFit="1"/>
    </xf>
    <xf numFmtId="1" fontId="58" fillId="0" borderId="0" xfId="1" applyNumberFormat="1" applyFont="1" applyBorder="1" applyAlignment="1">
      <alignment horizontal="center"/>
    </xf>
    <xf numFmtId="202" fontId="58" fillId="0" borderId="0" xfId="1" applyNumberFormat="1" applyFont="1" applyBorder="1" applyAlignment="1">
      <alignment horizontal="center"/>
    </xf>
    <xf numFmtId="203" fontId="58" fillId="0" borderId="0" xfId="1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43" fontId="58" fillId="0" borderId="1" xfId="0" applyNumberFormat="1" applyFont="1" applyBorder="1" applyAlignment="1">
      <alignment horizontal="right" vertical="center" shrinkToFit="1"/>
    </xf>
    <xf numFmtId="1" fontId="58" fillId="0" borderId="1" xfId="1" applyNumberFormat="1" applyFont="1" applyBorder="1" applyAlignment="1">
      <alignment horizontal="center"/>
    </xf>
    <xf numFmtId="202" fontId="58" fillId="0" borderId="1" xfId="1" applyNumberFormat="1" applyFont="1" applyBorder="1" applyAlignment="1">
      <alignment horizontal="center"/>
    </xf>
    <xf numFmtId="203" fontId="58" fillId="0" borderId="1" xfId="1" applyNumberFormat="1" applyFont="1" applyBorder="1" applyAlignment="1">
      <alignment horizontal="center"/>
    </xf>
    <xf numFmtId="0" fontId="58" fillId="0" borderId="0" xfId="0" applyFont="1" applyBorder="1" applyAlignment="1">
      <alignment horizontal="right" vertical="center" shrinkToFit="1"/>
    </xf>
    <xf numFmtId="0" fontId="57" fillId="0" borderId="0" xfId="0" applyFont="1" applyBorder="1" applyAlignment="1">
      <alignment horizontal="right" vertical="center" shrinkToFit="1"/>
    </xf>
    <xf numFmtId="43" fontId="57" fillId="0" borderId="0" xfId="1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6" fillId="0" borderId="0" xfId="0" applyFont="1" applyBorder="1" applyAlignment="1"/>
    <xf numFmtId="186" fontId="0" fillId="0" borderId="0" xfId="0" applyNumberFormat="1" applyBorder="1"/>
    <xf numFmtId="0" fontId="50" fillId="0" borderId="31" xfId="0" applyFont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2" fontId="4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textRotation="90" wrapText="1"/>
    </xf>
    <xf numFmtId="0" fontId="7" fillId="0" borderId="4" xfId="0" applyFont="1" applyFill="1" applyBorder="1" applyAlignment="1">
      <alignment horizontal="center" textRotation="90" wrapText="1"/>
    </xf>
    <xf numFmtId="43" fontId="10" fillId="0" borderId="0" xfId="1" applyFont="1" applyBorder="1" applyAlignment="1">
      <alignment horizontal="center" textRotation="90"/>
    </xf>
    <xf numFmtId="43" fontId="10" fillId="0" borderId="4" xfId="1" applyFont="1" applyBorder="1" applyAlignment="1">
      <alignment horizontal="center" textRotation="90"/>
    </xf>
    <xf numFmtId="186" fontId="32" fillId="0" borderId="0" xfId="0" applyNumberFormat="1" applyFont="1" applyFill="1" applyBorder="1" applyAlignment="1">
      <alignment horizontal="center" textRotation="90" wrapText="1"/>
    </xf>
    <xf numFmtId="186" fontId="32" fillId="0" borderId="4" xfId="0" applyNumberFormat="1" applyFont="1" applyFill="1" applyBorder="1" applyAlignment="1">
      <alignment horizontal="center" textRotation="90" wrapText="1"/>
    </xf>
    <xf numFmtId="43" fontId="10" fillId="0" borderId="0" xfId="1" applyFont="1" applyFill="1" applyBorder="1" applyAlignment="1">
      <alignment horizontal="center" textRotation="90"/>
    </xf>
    <xf numFmtId="43" fontId="10" fillId="0" borderId="4" xfId="1" applyFont="1" applyFill="1" applyBorder="1" applyAlignment="1">
      <alignment horizontal="center" textRotation="90"/>
    </xf>
    <xf numFmtId="0" fontId="43" fillId="0" borderId="53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54" xfId="0" applyFont="1" applyBorder="1" applyAlignment="1">
      <alignment horizontal="center"/>
    </xf>
    <xf numFmtId="0" fontId="47" fillId="0" borderId="55" xfId="0" applyFont="1" applyBorder="1" applyAlignment="1">
      <alignment horizontal="center"/>
    </xf>
    <xf numFmtId="0" fontId="47" fillId="0" borderId="56" xfId="0" applyFont="1" applyBorder="1" applyAlignment="1">
      <alignment horizontal="center"/>
    </xf>
    <xf numFmtId="0" fontId="50" fillId="0" borderId="54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</cellXfs>
  <cellStyles count="3">
    <cellStyle name="Dezimal" xfId="1" builtinId="3"/>
    <cellStyle name="Standard" xfId="0" builtinId="0"/>
    <cellStyle name="Währung" xfId="2" builtinId="4"/>
  </cellStyles>
  <dxfs count="3">
    <dxf>
      <font>
        <b/>
        <i val="0"/>
        <condense val="0"/>
        <extend val="0"/>
        <color indexed="11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3" name="Oval 1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4" name="Oval 2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5" name="Oval 3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6" name="Oval 4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7" name="Oval 5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8" name="Oval 6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39" name="Oval 7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40" name="Oval 8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41" name="Oval 9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28</xdr:col>
      <xdr:colOff>241300</xdr:colOff>
      <xdr:row>19</xdr:row>
      <xdr:rowOff>177800</xdr:rowOff>
    </xdr:from>
    <xdr:to>
      <xdr:col>30</xdr:col>
      <xdr:colOff>50800</xdr:colOff>
      <xdr:row>21</xdr:row>
      <xdr:rowOff>12700</xdr:rowOff>
    </xdr:to>
    <xdr:sp macro="" textlink="">
      <xdr:nvSpPr>
        <xdr:cNvPr id="5942" name="Oval 10"/>
        <xdr:cNvSpPr>
          <a:spLocks noChangeArrowheads="1"/>
        </xdr:cNvSpPr>
      </xdr:nvSpPr>
      <xdr:spPr bwMode="auto">
        <a:xfrm>
          <a:off x="16014700" y="6807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25</xdr:col>
      <xdr:colOff>241300</xdr:colOff>
      <xdr:row>16</xdr:row>
      <xdr:rowOff>177800</xdr:rowOff>
    </xdr:from>
    <xdr:to>
      <xdr:col>27</xdr:col>
      <xdr:colOff>50800</xdr:colOff>
      <xdr:row>18</xdr:row>
      <xdr:rowOff>12700</xdr:rowOff>
    </xdr:to>
    <xdr:sp macro="" textlink="">
      <xdr:nvSpPr>
        <xdr:cNvPr id="5943" name="Oval 11"/>
        <xdr:cNvSpPr>
          <a:spLocks noChangeArrowheads="1"/>
        </xdr:cNvSpPr>
      </xdr:nvSpPr>
      <xdr:spPr bwMode="auto">
        <a:xfrm>
          <a:off x="15024100" y="58674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22</xdr:col>
      <xdr:colOff>241300</xdr:colOff>
      <xdr:row>13</xdr:row>
      <xdr:rowOff>177800</xdr:rowOff>
    </xdr:from>
    <xdr:to>
      <xdr:col>24</xdr:col>
      <xdr:colOff>50800</xdr:colOff>
      <xdr:row>15</xdr:row>
      <xdr:rowOff>12700</xdr:rowOff>
    </xdr:to>
    <xdr:sp macro="" textlink="">
      <xdr:nvSpPr>
        <xdr:cNvPr id="5944" name="Oval 12"/>
        <xdr:cNvSpPr>
          <a:spLocks noChangeArrowheads="1"/>
        </xdr:cNvSpPr>
      </xdr:nvSpPr>
      <xdr:spPr bwMode="auto">
        <a:xfrm>
          <a:off x="14033500" y="49276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19</xdr:col>
      <xdr:colOff>241300</xdr:colOff>
      <xdr:row>10</xdr:row>
      <xdr:rowOff>177800</xdr:rowOff>
    </xdr:from>
    <xdr:to>
      <xdr:col>21</xdr:col>
      <xdr:colOff>50800</xdr:colOff>
      <xdr:row>12</xdr:row>
      <xdr:rowOff>12700</xdr:rowOff>
    </xdr:to>
    <xdr:sp macro="" textlink="">
      <xdr:nvSpPr>
        <xdr:cNvPr id="5945" name="Oval 13"/>
        <xdr:cNvSpPr>
          <a:spLocks noChangeArrowheads="1"/>
        </xdr:cNvSpPr>
      </xdr:nvSpPr>
      <xdr:spPr bwMode="auto">
        <a:xfrm>
          <a:off x="13042900" y="39878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16</xdr:col>
      <xdr:colOff>241300</xdr:colOff>
      <xdr:row>7</xdr:row>
      <xdr:rowOff>177800</xdr:rowOff>
    </xdr:from>
    <xdr:to>
      <xdr:col>18</xdr:col>
      <xdr:colOff>50800</xdr:colOff>
      <xdr:row>9</xdr:row>
      <xdr:rowOff>12700</xdr:rowOff>
    </xdr:to>
    <xdr:sp macro="" textlink="">
      <xdr:nvSpPr>
        <xdr:cNvPr id="5946" name="Oval 14"/>
        <xdr:cNvSpPr>
          <a:spLocks noChangeArrowheads="1"/>
        </xdr:cNvSpPr>
      </xdr:nvSpPr>
      <xdr:spPr bwMode="auto">
        <a:xfrm>
          <a:off x="12052300" y="30480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13</xdr:col>
      <xdr:colOff>241300</xdr:colOff>
      <xdr:row>4</xdr:row>
      <xdr:rowOff>177800</xdr:rowOff>
    </xdr:from>
    <xdr:to>
      <xdr:col>15</xdr:col>
      <xdr:colOff>50800</xdr:colOff>
      <xdr:row>6</xdr:row>
      <xdr:rowOff>12700</xdr:rowOff>
    </xdr:to>
    <xdr:sp macro="" textlink="">
      <xdr:nvSpPr>
        <xdr:cNvPr id="5947" name="Oval 15"/>
        <xdr:cNvSpPr>
          <a:spLocks noChangeArrowheads="1"/>
        </xdr:cNvSpPr>
      </xdr:nvSpPr>
      <xdr:spPr bwMode="auto">
        <a:xfrm>
          <a:off x="11061700" y="2108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48" name="Oval 16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28</xdr:col>
      <xdr:colOff>241300</xdr:colOff>
      <xdr:row>19</xdr:row>
      <xdr:rowOff>177800</xdr:rowOff>
    </xdr:from>
    <xdr:to>
      <xdr:col>30</xdr:col>
      <xdr:colOff>50800</xdr:colOff>
      <xdr:row>21</xdr:row>
      <xdr:rowOff>12700</xdr:rowOff>
    </xdr:to>
    <xdr:sp macro="" textlink="">
      <xdr:nvSpPr>
        <xdr:cNvPr id="5949" name="Oval 17"/>
        <xdr:cNvSpPr>
          <a:spLocks noChangeArrowheads="1"/>
        </xdr:cNvSpPr>
      </xdr:nvSpPr>
      <xdr:spPr bwMode="auto">
        <a:xfrm>
          <a:off x="16014700" y="6807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25</xdr:col>
      <xdr:colOff>241300</xdr:colOff>
      <xdr:row>16</xdr:row>
      <xdr:rowOff>177800</xdr:rowOff>
    </xdr:from>
    <xdr:to>
      <xdr:col>27</xdr:col>
      <xdr:colOff>50800</xdr:colOff>
      <xdr:row>18</xdr:row>
      <xdr:rowOff>12700</xdr:rowOff>
    </xdr:to>
    <xdr:sp macro="" textlink="">
      <xdr:nvSpPr>
        <xdr:cNvPr id="5950" name="Oval 18"/>
        <xdr:cNvSpPr>
          <a:spLocks noChangeArrowheads="1"/>
        </xdr:cNvSpPr>
      </xdr:nvSpPr>
      <xdr:spPr bwMode="auto">
        <a:xfrm>
          <a:off x="15024100" y="58674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22</xdr:col>
      <xdr:colOff>241300</xdr:colOff>
      <xdr:row>13</xdr:row>
      <xdr:rowOff>177800</xdr:rowOff>
    </xdr:from>
    <xdr:to>
      <xdr:col>24</xdr:col>
      <xdr:colOff>50800</xdr:colOff>
      <xdr:row>15</xdr:row>
      <xdr:rowOff>12700</xdr:rowOff>
    </xdr:to>
    <xdr:sp macro="" textlink="">
      <xdr:nvSpPr>
        <xdr:cNvPr id="5951" name="Oval 19"/>
        <xdr:cNvSpPr>
          <a:spLocks noChangeArrowheads="1"/>
        </xdr:cNvSpPr>
      </xdr:nvSpPr>
      <xdr:spPr bwMode="auto">
        <a:xfrm>
          <a:off x="14033500" y="49276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19</xdr:col>
      <xdr:colOff>241300</xdr:colOff>
      <xdr:row>10</xdr:row>
      <xdr:rowOff>177800</xdr:rowOff>
    </xdr:from>
    <xdr:to>
      <xdr:col>21</xdr:col>
      <xdr:colOff>50800</xdr:colOff>
      <xdr:row>12</xdr:row>
      <xdr:rowOff>12700</xdr:rowOff>
    </xdr:to>
    <xdr:sp macro="" textlink="">
      <xdr:nvSpPr>
        <xdr:cNvPr id="5952" name="Oval 20"/>
        <xdr:cNvSpPr>
          <a:spLocks noChangeArrowheads="1"/>
        </xdr:cNvSpPr>
      </xdr:nvSpPr>
      <xdr:spPr bwMode="auto">
        <a:xfrm>
          <a:off x="13042900" y="39878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16</xdr:col>
      <xdr:colOff>241300</xdr:colOff>
      <xdr:row>7</xdr:row>
      <xdr:rowOff>177800</xdr:rowOff>
    </xdr:from>
    <xdr:to>
      <xdr:col>18</xdr:col>
      <xdr:colOff>50800</xdr:colOff>
      <xdr:row>9</xdr:row>
      <xdr:rowOff>12700</xdr:rowOff>
    </xdr:to>
    <xdr:sp macro="" textlink="">
      <xdr:nvSpPr>
        <xdr:cNvPr id="5953" name="Oval 21"/>
        <xdr:cNvSpPr>
          <a:spLocks noChangeArrowheads="1"/>
        </xdr:cNvSpPr>
      </xdr:nvSpPr>
      <xdr:spPr bwMode="auto">
        <a:xfrm>
          <a:off x="12052300" y="30480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13</xdr:col>
      <xdr:colOff>241300</xdr:colOff>
      <xdr:row>4</xdr:row>
      <xdr:rowOff>177800</xdr:rowOff>
    </xdr:from>
    <xdr:to>
      <xdr:col>15</xdr:col>
      <xdr:colOff>50800</xdr:colOff>
      <xdr:row>6</xdr:row>
      <xdr:rowOff>12700</xdr:rowOff>
    </xdr:to>
    <xdr:sp macro="" textlink="">
      <xdr:nvSpPr>
        <xdr:cNvPr id="5954" name="Oval 22"/>
        <xdr:cNvSpPr>
          <a:spLocks noChangeArrowheads="1"/>
        </xdr:cNvSpPr>
      </xdr:nvSpPr>
      <xdr:spPr bwMode="auto">
        <a:xfrm>
          <a:off x="11061700" y="2108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0</xdr:colOff>
      <xdr:row>22</xdr:row>
      <xdr:rowOff>0</xdr:rowOff>
    </xdr:to>
    <xdr:sp macro="" textlink="">
      <xdr:nvSpPr>
        <xdr:cNvPr id="5955" name="Oval 23"/>
        <xdr:cNvSpPr>
          <a:spLocks noChangeArrowheads="1"/>
        </xdr:cNvSpPr>
      </xdr:nvSpPr>
      <xdr:spPr bwMode="auto">
        <a:xfrm>
          <a:off x="16764000" y="75692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28</xdr:col>
      <xdr:colOff>241300</xdr:colOff>
      <xdr:row>19</xdr:row>
      <xdr:rowOff>177800</xdr:rowOff>
    </xdr:from>
    <xdr:to>
      <xdr:col>30</xdr:col>
      <xdr:colOff>50800</xdr:colOff>
      <xdr:row>21</xdr:row>
      <xdr:rowOff>12700</xdr:rowOff>
    </xdr:to>
    <xdr:sp macro="" textlink="">
      <xdr:nvSpPr>
        <xdr:cNvPr id="5956" name="Oval 24"/>
        <xdr:cNvSpPr>
          <a:spLocks noChangeArrowheads="1"/>
        </xdr:cNvSpPr>
      </xdr:nvSpPr>
      <xdr:spPr bwMode="auto">
        <a:xfrm>
          <a:off x="16014700" y="6807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25</xdr:col>
      <xdr:colOff>241300</xdr:colOff>
      <xdr:row>16</xdr:row>
      <xdr:rowOff>177800</xdr:rowOff>
    </xdr:from>
    <xdr:to>
      <xdr:col>27</xdr:col>
      <xdr:colOff>50800</xdr:colOff>
      <xdr:row>18</xdr:row>
      <xdr:rowOff>12700</xdr:rowOff>
    </xdr:to>
    <xdr:sp macro="" textlink="">
      <xdr:nvSpPr>
        <xdr:cNvPr id="5957" name="Oval 25"/>
        <xdr:cNvSpPr>
          <a:spLocks noChangeArrowheads="1"/>
        </xdr:cNvSpPr>
      </xdr:nvSpPr>
      <xdr:spPr bwMode="auto">
        <a:xfrm>
          <a:off x="15024100" y="58674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22</xdr:col>
      <xdr:colOff>241300</xdr:colOff>
      <xdr:row>13</xdr:row>
      <xdr:rowOff>177800</xdr:rowOff>
    </xdr:from>
    <xdr:to>
      <xdr:col>24</xdr:col>
      <xdr:colOff>50800</xdr:colOff>
      <xdr:row>15</xdr:row>
      <xdr:rowOff>12700</xdr:rowOff>
    </xdr:to>
    <xdr:sp macro="" textlink="">
      <xdr:nvSpPr>
        <xdr:cNvPr id="5958" name="Oval 26"/>
        <xdr:cNvSpPr>
          <a:spLocks noChangeArrowheads="1"/>
        </xdr:cNvSpPr>
      </xdr:nvSpPr>
      <xdr:spPr bwMode="auto">
        <a:xfrm>
          <a:off x="14033500" y="49276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19</xdr:col>
      <xdr:colOff>241300</xdr:colOff>
      <xdr:row>10</xdr:row>
      <xdr:rowOff>177800</xdr:rowOff>
    </xdr:from>
    <xdr:to>
      <xdr:col>21</xdr:col>
      <xdr:colOff>50800</xdr:colOff>
      <xdr:row>12</xdr:row>
      <xdr:rowOff>12700</xdr:rowOff>
    </xdr:to>
    <xdr:sp macro="" textlink="">
      <xdr:nvSpPr>
        <xdr:cNvPr id="5959" name="Oval 27"/>
        <xdr:cNvSpPr>
          <a:spLocks noChangeArrowheads="1"/>
        </xdr:cNvSpPr>
      </xdr:nvSpPr>
      <xdr:spPr bwMode="auto">
        <a:xfrm>
          <a:off x="13042900" y="39878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16</xdr:col>
      <xdr:colOff>241300</xdr:colOff>
      <xdr:row>7</xdr:row>
      <xdr:rowOff>177800</xdr:rowOff>
    </xdr:from>
    <xdr:to>
      <xdr:col>18</xdr:col>
      <xdr:colOff>50800</xdr:colOff>
      <xdr:row>9</xdr:row>
      <xdr:rowOff>12700</xdr:rowOff>
    </xdr:to>
    <xdr:sp macro="" textlink="">
      <xdr:nvSpPr>
        <xdr:cNvPr id="5960" name="Oval 28"/>
        <xdr:cNvSpPr>
          <a:spLocks noChangeArrowheads="1"/>
        </xdr:cNvSpPr>
      </xdr:nvSpPr>
      <xdr:spPr bwMode="auto">
        <a:xfrm>
          <a:off x="12052300" y="30480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13</xdr:col>
      <xdr:colOff>241300</xdr:colOff>
      <xdr:row>4</xdr:row>
      <xdr:rowOff>177800</xdr:rowOff>
    </xdr:from>
    <xdr:to>
      <xdr:col>15</xdr:col>
      <xdr:colOff>50800</xdr:colOff>
      <xdr:row>6</xdr:row>
      <xdr:rowOff>12700</xdr:rowOff>
    </xdr:to>
    <xdr:sp macro="" textlink="">
      <xdr:nvSpPr>
        <xdr:cNvPr id="5961" name="Oval 29"/>
        <xdr:cNvSpPr>
          <a:spLocks noChangeArrowheads="1"/>
        </xdr:cNvSpPr>
      </xdr:nvSpPr>
      <xdr:spPr bwMode="auto">
        <a:xfrm>
          <a:off x="11061700" y="2108200"/>
          <a:ext cx="482600" cy="508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tabell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D169"/>
  <sheetViews>
    <sheetView showGridLines="0" tabSelected="1" topLeftCell="J1" workbookViewId="0">
      <selection activeCell="J6" sqref="J6"/>
    </sheetView>
  </sheetViews>
  <sheetFormatPr baseColWidth="10" defaultRowHeight="12" x14ac:dyDescent="0"/>
  <cols>
    <col min="1" max="1" width="14.5" customWidth="1"/>
    <col min="2" max="2" width="15.1640625" style="1" customWidth="1"/>
    <col min="3" max="3" width="21.5" customWidth="1"/>
    <col min="4" max="4" width="6.5" customWidth="1"/>
    <col min="5" max="5" width="6.5" bestFit="1" customWidth="1"/>
    <col min="6" max="6" width="6.1640625" style="117" customWidth="1"/>
    <col min="7" max="7" width="6.5" bestFit="1" customWidth="1"/>
    <col min="8" max="8" width="9.5" style="117" bestFit="1" customWidth="1"/>
    <col min="9" max="10" width="6.5" bestFit="1" customWidth="1"/>
    <col min="11" max="11" width="17.5" customWidth="1"/>
    <col min="12" max="12" width="12.83203125" customWidth="1"/>
    <col min="13" max="13" width="12.33203125" style="3" bestFit="1" customWidth="1"/>
    <col min="14" max="14" width="4.1640625" style="4" customWidth="1"/>
    <col min="15" max="15" width="4.6640625" customWidth="1"/>
    <col min="16" max="17" width="4.1640625" style="4" customWidth="1"/>
    <col min="18" max="18" width="4.6640625" customWidth="1"/>
    <col min="19" max="20" width="4.1640625" style="4" customWidth="1"/>
    <col min="21" max="21" width="4.6640625" customWidth="1"/>
    <col min="22" max="23" width="4.1640625" style="4" customWidth="1"/>
    <col min="24" max="24" width="4.6640625" customWidth="1"/>
    <col min="25" max="26" width="4.1640625" style="4" customWidth="1"/>
    <col min="27" max="27" width="4.6640625" customWidth="1"/>
    <col min="28" max="29" width="4.1640625" style="4" customWidth="1"/>
    <col min="30" max="30" width="4.6640625" customWidth="1"/>
    <col min="31" max="31" width="4.1640625" style="4" customWidth="1"/>
    <col min="32" max="32" width="4.1640625" style="5" customWidth="1"/>
    <col min="33" max="33" width="6.6640625" style="6" customWidth="1"/>
    <col min="34" max="34" width="6.5" style="6" customWidth="1"/>
    <col min="35" max="35" width="9.1640625" style="6" customWidth="1"/>
    <col min="36" max="36" width="7.6640625" style="7" customWidth="1"/>
    <col min="37" max="37" width="5.6640625" style="6" customWidth="1"/>
    <col min="38" max="38" width="7.5" style="6" customWidth="1"/>
    <col min="39" max="39" width="3.6640625" style="8" customWidth="1"/>
    <col min="40" max="40" width="3.6640625" style="9" customWidth="1"/>
    <col min="41" max="41" width="7.5" style="10" customWidth="1"/>
    <col min="42" max="42" width="9.83203125" style="11" customWidth="1"/>
    <col min="43" max="43" width="5.1640625" style="5" customWidth="1"/>
    <col min="44" max="45" width="3.5" style="5" customWidth="1"/>
  </cols>
  <sheetData>
    <row r="1" spans="1:56" ht="42">
      <c r="D1" s="2">
        <v>800000</v>
      </c>
      <c r="E1" s="2">
        <v>800000</v>
      </c>
      <c r="F1" s="116">
        <v>800000</v>
      </c>
      <c r="G1" s="2">
        <v>800000</v>
      </c>
      <c r="H1" s="116">
        <v>800000</v>
      </c>
      <c r="I1" s="2">
        <v>800000</v>
      </c>
      <c r="J1" s="2">
        <v>800000</v>
      </c>
      <c r="M1" s="226" t="s">
        <v>44</v>
      </c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129"/>
      <c r="AN1" s="129"/>
      <c r="AO1" s="129"/>
      <c r="AP1" s="129"/>
      <c r="AQ1" s="129"/>
      <c r="AR1" s="129"/>
    </row>
    <row r="2" spans="1:56" ht="28">
      <c r="C2" s="12" t="s">
        <v>0</v>
      </c>
      <c r="D2" s="13">
        <v>0.2</v>
      </c>
      <c r="E2" s="14" t="s">
        <v>1</v>
      </c>
      <c r="F2" s="13">
        <v>1.2</v>
      </c>
      <c r="K2" s="15" t="s">
        <v>2</v>
      </c>
      <c r="L2" s="118">
        <v>30</v>
      </c>
      <c r="M2" s="227" t="s">
        <v>45</v>
      </c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130"/>
      <c r="AN2" s="130"/>
      <c r="AO2" s="130"/>
      <c r="AP2" s="130"/>
      <c r="AQ2" s="130"/>
      <c r="AR2" s="130"/>
    </row>
    <row r="3" spans="1:56" ht="8.25" customHeight="1">
      <c r="H3" s="116"/>
      <c r="K3" s="93"/>
      <c r="L3" s="119">
        <v>60</v>
      </c>
      <c r="M3" s="16"/>
    </row>
    <row r="4" spans="1:56" s="25" customFormat="1" ht="74.25" customHeight="1" thickBot="1">
      <c r="B4" s="17"/>
      <c r="C4" s="18" t="s">
        <v>4</v>
      </c>
      <c r="D4" s="19" t="s">
        <v>3</v>
      </c>
      <c r="E4" s="20" t="s">
        <v>5</v>
      </c>
      <c r="F4" s="120" t="s">
        <v>6</v>
      </c>
      <c r="G4" s="21" t="s">
        <v>7</v>
      </c>
      <c r="H4" s="120" t="s">
        <v>6</v>
      </c>
      <c r="I4" s="22" t="s">
        <v>5</v>
      </c>
      <c r="J4" s="23" t="s">
        <v>3</v>
      </c>
      <c r="K4" s="24" t="s">
        <v>4</v>
      </c>
      <c r="M4" s="138"/>
      <c r="N4" s="139" t="s">
        <v>47</v>
      </c>
      <c r="O4" s="140"/>
      <c r="P4" s="140"/>
      <c r="Q4" s="139" t="s">
        <v>49</v>
      </c>
      <c r="R4" s="140"/>
      <c r="S4" s="140"/>
      <c r="T4" s="139" t="s">
        <v>51</v>
      </c>
      <c r="U4" s="140"/>
      <c r="V4" s="140"/>
      <c r="W4" s="141" t="str">
        <f>B8</f>
        <v>Scholze</v>
      </c>
      <c r="X4" s="140"/>
      <c r="Y4" s="140"/>
      <c r="Z4" s="139" t="str">
        <f>B9</f>
        <v>Angerer</v>
      </c>
      <c r="AA4" s="140"/>
      <c r="AB4" s="140"/>
      <c r="AC4" s="139" t="s">
        <v>57</v>
      </c>
      <c r="AD4" s="140"/>
      <c r="AE4" s="140"/>
      <c r="AF4" s="142" t="s">
        <v>27</v>
      </c>
      <c r="AG4" s="143" t="s">
        <v>28</v>
      </c>
      <c r="AH4" s="143" t="s">
        <v>29</v>
      </c>
      <c r="AI4" s="144" t="s">
        <v>8</v>
      </c>
      <c r="AJ4" s="145" t="s">
        <v>9</v>
      </c>
      <c r="AK4" s="146" t="s">
        <v>5</v>
      </c>
      <c r="AL4" s="147" t="s">
        <v>10</v>
      </c>
      <c r="AM4" s="26"/>
      <c r="AN4" s="27"/>
      <c r="AO4" s="28" t="s">
        <v>11</v>
      </c>
      <c r="AP4" s="29" t="s">
        <v>12</v>
      </c>
      <c r="AQ4" s="30" t="s">
        <v>13</v>
      </c>
      <c r="AR4" s="30" t="s">
        <v>14</v>
      </c>
      <c r="AS4" s="31"/>
      <c r="AT4" s="32" t="s">
        <v>15</v>
      </c>
      <c r="AV4" s="33"/>
      <c r="AW4" s="33"/>
      <c r="AX4" s="33"/>
      <c r="BB4" s="33"/>
      <c r="BC4" s="33"/>
      <c r="BD4" s="33"/>
    </row>
    <row r="5" spans="1:56" s="42" customFormat="1" ht="21" customHeight="1" thickTop="1">
      <c r="A5" s="132" t="s">
        <v>46</v>
      </c>
      <c r="B5" s="34" t="s">
        <v>47</v>
      </c>
      <c r="C5" s="35" t="str">
        <f>B6</f>
        <v>Steinberger</v>
      </c>
      <c r="D5" s="36">
        <v>13</v>
      </c>
      <c r="E5" s="37">
        <v>3</v>
      </c>
      <c r="F5" s="121">
        <f t="shared" ref="F5:F19" si="0">IF(G5&gt;0,(INT(1000*D5/G5)/1000),"")</f>
        <v>0.27600000000000002</v>
      </c>
      <c r="G5" s="38">
        <v>47</v>
      </c>
      <c r="H5" s="121">
        <f t="shared" ref="H5:H19" si="1">IF(G5&gt;0,(INT(1000*J5/G5)/1000),"")</f>
        <v>0.63800000000000001</v>
      </c>
      <c r="I5" s="39">
        <v>3</v>
      </c>
      <c r="J5" s="40">
        <v>30</v>
      </c>
      <c r="K5" s="41" t="str">
        <f>B5</f>
        <v>Mitterböck</v>
      </c>
      <c r="M5" s="225" t="str">
        <f>A5&amp;" "&amp;B5</f>
        <v>Helga Mitterböck</v>
      </c>
      <c r="N5" s="43"/>
      <c r="O5" s="44"/>
      <c r="P5" s="45"/>
      <c r="Q5" s="43">
        <f>J5</f>
        <v>30</v>
      </c>
      <c r="R5" s="46"/>
      <c r="S5" s="45">
        <f>G5</f>
        <v>47</v>
      </c>
      <c r="T5" s="43">
        <f>J6</f>
        <v>30</v>
      </c>
      <c r="U5" s="46"/>
      <c r="V5" s="45">
        <f>G6</f>
        <v>34</v>
      </c>
      <c r="W5" s="43">
        <f>J8</f>
        <v>30</v>
      </c>
      <c r="X5" s="46"/>
      <c r="Y5" s="45">
        <f>G8</f>
        <v>57</v>
      </c>
      <c r="Z5" s="43">
        <f>J11</f>
        <v>29</v>
      </c>
      <c r="AA5" s="46"/>
      <c r="AB5" s="45">
        <f>G11</f>
        <v>60</v>
      </c>
      <c r="AC5" s="43">
        <f>J15</f>
        <v>25</v>
      </c>
      <c r="AD5" s="46"/>
      <c r="AE5" s="45">
        <f>G15</f>
        <v>60</v>
      </c>
      <c r="AF5" s="47"/>
      <c r="AG5" s="48"/>
      <c r="AH5" s="48"/>
      <c r="AI5" s="49">
        <f>MAX(AI6,AI9,AI12,AI15,AI18,AI21)</f>
        <v>0.55800000000000005</v>
      </c>
      <c r="AJ5" s="49">
        <f>MAX(AJ6,AJ9,AJ12,AJ15,AJ18,AJ21)</f>
        <v>0.88200000000000001</v>
      </c>
      <c r="AK5" s="49">
        <f>MAX(AK6,AK9,AK12,AK15,AK18,AK21)</f>
        <v>6</v>
      </c>
      <c r="AL5" s="50"/>
      <c r="AM5" s="126"/>
      <c r="AN5" s="51"/>
      <c r="AO5" s="52"/>
      <c r="AP5" s="53">
        <f>L2</f>
        <v>30</v>
      </c>
      <c r="AQ5" s="54">
        <f>L2</f>
        <v>30</v>
      </c>
      <c r="AR5" s="55">
        <f>D2</f>
        <v>0.2</v>
      </c>
      <c r="AS5" s="56">
        <f>F2</f>
        <v>1.2</v>
      </c>
    </row>
    <row r="6" spans="1:56" ht="32" customHeight="1">
      <c r="A6" s="131" t="s">
        <v>48</v>
      </c>
      <c r="B6" s="34" t="s">
        <v>49</v>
      </c>
      <c r="C6" s="35" t="str">
        <f>B7</f>
        <v>Al-Mamar</v>
      </c>
      <c r="D6" s="36">
        <v>13</v>
      </c>
      <c r="E6" s="37">
        <v>2</v>
      </c>
      <c r="F6" s="121">
        <f t="shared" si="0"/>
        <v>0.38200000000000001</v>
      </c>
      <c r="G6" s="38">
        <v>34</v>
      </c>
      <c r="H6" s="121">
        <f t="shared" si="1"/>
        <v>0.88200000000000001</v>
      </c>
      <c r="I6" s="39">
        <v>5</v>
      </c>
      <c r="J6" s="40">
        <v>30</v>
      </c>
      <c r="K6" s="41" t="str">
        <f>B5</f>
        <v>Mitterböck</v>
      </c>
      <c r="M6" s="225"/>
      <c r="N6" s="57"/>
      <c r="O6" s="58"/>
      <c r="P6" s="59"/>
      <c r="Q6" s="57"/>
      <c r="R6" s="58">
        <f>IF(S5&gt;0,SIGN(Q5-N8)+1,"")</f>
        <v>2</v>
      </c>
      <c r="S6" s="59"/>
      <c r="T6" s="57"/>
      <c r="U6" s="58">
        <f>IF(V5&gt;0,SIGN(T5-N11)+1,"")</f>
        <v>2</v>
      </c>
      <c r="V6" s="59"/>
      <c r="W6" s="57"/>
      <c r="X6" s="58">
        <f>IF(Y5&gt;0,SIGN(W5-N14)+1,"")</f>
        <v>2</v>
      </c>
      <c r="Y6" s="59"/>
      <c r="Z6" s="57"/>
      <c r="AA6" s="58">
        <f>IF(AB5&gt;0,SIGN(Z5-N17)+1,"")</f>
        <v>2</v>
      </c>
      <c r="AB6" s="59"/>
      <c r="AC6" s="57"/>
      <c r="AD6" s="58">
        <f>IF(AE5&gt;0,SIGN(AC5-N20)+1,"")</f>
        <v>2</v>
      </c>
      <c r="AE6" s="59"/>
      <c r="AF6" s="60">
        <f>SUM(O6:AE6)</f>
        <v>10</v>
      </c>
      <c r="AG6" s="61">
        <f>SUM(N5,Q5,T5,W5,Z5,AC5)</f>
        <v>144</v>
      </c>
      <c r="AH6" s="61">
        <f>SUM(P5,S5,V5,Y5,AB5,AE5)</f>
        <v>258</v>
      </c>
      <c r="AI6" s="62">
        <f>IF(AG6&gt;0,ROUNDDOWN(AG6/AH6,3),"")</f>
        <v>0.55800000000000005</v>
      </c>
      <c r="AJ6" s="62">
        <f>IF(MAX(O7,R7,U7,X7,AA7,AD7)=0,"—",MAX(O7,R7,U7,X7,AA7,AD7))</f>
        <v>0.88200000000000001</v>
      </c>
      <c r="AK6" s="61">
        <f>MAX(P7,S7,V7,Y7,AB7,AE7)</f>
        <v>6</v>
      </c>
      <c r="AL6" s="63">
        <f>IF(AH6=0,"",IF(AI6&gt;F2,"Ü",RANK(AO6,AO6:AO22,0)))</f>
        <v>1</v>
      </c>
      <c r="AM6" s="127" t="str">
        <f>IF(AI6&lt;$D$2,"ê","")</f>
        <v/>
      </c>
      <c r="AN6" s="64"/>
      <c r="AO6" s="65">
        <f>IF(AI6&gt;AS5,"Ü",AF6+AI6/AP5)</f>
        <v>10.018599999999999</v>
      </c>
      <c r="AP6" s="62">
        <f>AF6+AI6/AP5</f>
        <v>10.018599999999999</v>
      </c>
      <c r="AQ6" s="61">
        <f>AQ5</f>
        <v>30</v>
      </c>
      <c r="AR6" s="61">
        <f>AR5</f>
        <v>0.2</v>
      </c>
      <c r="AS6" s="61">
        <f>AS5</f>
        <v>1.2</v>
      </c>
      <c r="AT6" s="66">
        <f>COUNT(O6:AE6)</f>
        <v>5</v>
      </c>
    </row>
    <row r="7" spans="1:56" s="1" customFormat="1" ht="21" customHeight="1">
      <c r="A7" s="132" t="s">
        <v>50</v>
      </c>
      <c r="B7" s="34" t="s">
        <v>51</v>
      </c>
      <c r="C7" s="35" t="str">
        <f>C6</f>
        <v>Al-Mamar</v>
      </c>
      <c r="D7" s="36">
        <v>26</v>
      </c>
      <c r="E7" s="37">
        <v>3</v>
      </c>
      <c r="F7" s="121">
        <f t="shared" si="0"/>
        <v>0.68400000000000005</v>
      </c>
      <c r="G7" s="38">
        <v>38</v>
      </c>
      <c r="H7" s="121">
        <f t="shared" si="1"/>
        <v>0.78900000000000003</v>
      </c>
      <c r="I7" s="39">
        <v>3</v>
      </c>
      <c r="J7" s="40">
        <v>30</v>
      </c>
      <c r="K7" s="41" t="str">
        <f>B6</f>
        <v>Steinberger</v>
      </c>
      <c r="M7" s="225"/>
      <c r="N7" s="67" t="s">
        <v>16</v>
      </c>
      <c r="O7" s="68" t="s">
        <v>16</v>
      </c>
      <c r="P7" s="69"/>
      <c r="Q7" s="122">
        <f>IF(S5&gt;0,ROUNDDOWN(Q5/S5,3),"")</f>
        <v>0.63800000000000001</v>
      </c>
      <c r="R7" s="70">
        <f>IF(R6&gt;0,Q7,"")</f>
        <v>0.63800000000000001</v>
      </c>
      <c r="S7" s="69">
        <f>I5</f>
        <v>3</v>
      </c>
      <c r="T7" s="122">
        <f>IF(V5&gt;0,ROUNDDOWN(T5/V5,3),"")</f>
        <v>0.88200000000000001</v>
      </c>
      <c r="U7" s="70">
        <f>IF(U6&gt;0,T7,"")</f>
        <v>0.88200000000000001</v>
      </c>
      <c r="V7" s="69">
        <f>I6</f>
        <v>5</v>
      </c>
      <c r="W7" s="122">
        <f>IF(Y5&gt;0,ROUNDDOWN(W5/Y5,3),"")</f>
        <v>0.52600000000000002</v>
      </c>
      <c r="X7" s="70">
        <f>IF(X6&gt;0,W7,"")</f>
        <v>0.52600000000000002</v>
      </c>
      <c r="Y7" s="69">
        <f>I8</f>
        <v>3</v>
      </c>
      <c r="Z7" s="122">
        <f>IF(AB5&gt;0,ROUNDDOWN(Z5/AB5,3),"")</f>
        <v>0.48299999999999998</v>
      </c>
      <c r="AA7" s="70">
        <f>IF(AA6&gt;0,Z7,"")</f>
        <v>0.48299999999999998</v>
      </c>
      <c r="AB7" s="69">
        <f>I11</f>
        <v>6</v>
      </c>
      <c r="AC7" s="122">
        <f>IF(AE5&gt;0,ROUNDDOWN(AC5/AE5,3),"")</f>
        <v>0.41599999999999998</v>
      </c>
      <c r="AD7" s="70">
        <f>IF(AD6&gt;0,AC7,"")</f>
        <v>0.41599999999999998</v>
      </c>
      <c r="AE7" s="69">
        <f>I15</f>
        <v>3</v>
      </c>
      <c r="AF7" s="71"/>
      <c r="AG7" s="72"/>
      <c r="AH7" s="72"/>
      <c r="AI7" s="73" t="str">
        <f>IF(AI5=AI6,"¯¯¯¯¯¯","")</f>
        <v>¯¯¯¯¯¯</v>
      </c>
      <c r="AJ7" s="73" t="str">
        <f>IF(AJ5=AJ6,"¯¯¯¯¯","")</f>
        <v>¯¯¯¯¯</v>
      </c>
      <c r="AK7" s="73" t="str">
        <f>IF(AK5=AK6,"¯¯¯","")</f>
        <v>¯¯¯</v>
      </c>
      <c r="AL7" s="74"/>
      <c r="AM7" s="127"/>
      <c r="AN7" s="75"/>
      <c r="AO7" s="76"/>
      <c r="AP7" s="77"/>
      <c r="AQ7" s="78"/>
      <c r="AR7" s="79"/>
      <c r="AS7" s="80"/>
    </row>
    <row r="8" spans="1:56" s="42" customFormat="1" ht="21" customHeight="1">
      <c r="A8" s="132" t="s">
        <v>52</v>
      </c>
      <c r="B8" s="34" t="s">
        <v>53</v>
      </c>
      <c r="C8" s="35" t="str">
        <f>B8</f>
        <v>Scholze</v>
      </c>
      <c r="D8" s="36">
        <v>21</v>
      </c>
      <c r="E8" s="37">
        <v>2</v>
      </c>
      <c r="F8" s="121">
        <f t="shared" si="0"/>
        <v>0.36799999999999999</v>
      </c>
      <c r="G8" s="38">
        <v>57</v>
      </c>
      <c r="H8" s="121">
        <f t="shared" si="1"/>
        <v>0.52600000000000002</v>
      </c>
      <c r="I8" s="39">
        <v>3</v>
      </c>
      <c r="J8" s="40">
        <v>30</v>
      </c>
      <c r="K8" s="41" t="str">
        <f>B5</f>
        <v>Mitterböck</v>
      </c>
      <c r="M8" s="225" t="str">
        <f>A6&amp;" "&amp;B6</f>
        <v>Monika Steinberger</v>
      </c>
      <c r="N8" s="43">
        <f>D5</f>
        <v>13</v>
      </c>
      <c r="O8" s="46"/>
      <c r="P8" s="45">
        <f>G5</f>
        <v>47</v>
      </c>
      <c r="Q8" s="43"/>
      <c r="R8" s="44"/>
      <c r="S8" s="45"/>
      <c r="T8" s="43">
        <f>J7</f>
        <v>30</v>
      </c>
      <c r="U8" s="46"/>
      <c r="V8" s="45">
        <f>G7</f>
        <v>38</v>
      </c>
      <c r="W8" s="43">
        <f>J9</f>
        <v>25</v>
      </c>
      <c r="X8" s="46"/>
      <c r="Y8" s="45">
        <f>G9</f>
        <v>60</v>
      </c>
      <c r="Z8" s="43">
        <f>J12</f>
        <v>24</v>
      </c>
      <c r="AA8" s="46"/>
      <c r="AB8" s="45">
        <f>G12</f>
        <v>60</v>
      </c>
      <c r="AC8" s="43">
        <f>J16</f>
        <v>30</v>
      </c>
      <c r="AD8" s="46"/>
      <c r="AE8" s="45">
        <f>G16</f>
        <v>58</v>
      </c>
      <c r="AF8" s="81"/>
      <c r="AG8" s="82"/>
      <c r="AH8" s="82"/>
      <c r="AI8" s="53">
        <f>AI5</f>
        <v>0.55800000000000005</v>
      </c>
      <c r="AJ8" s="53">
        <f>AJ5</f>
        <v>0.88200000000000001</v>
      </c>
      <c r="AK8" s="53">
        <f>AK5</f>
        <v>6</v>
      </c>
      <c r="AL8" s="83"/>
      <c r="AM8" s="127"/>
      <c r="AN8" s="75"/>
      <c r="AO8" s="53"/>
      <c r="AP8" s="53">
        <f>AP5</f>
        <v>30</v>
      </c>
      <c r="AQ8" s="53">
        <f>AQ5</f>
        <v>30</v>
      </c>
      <c r="AR8" s="53">
        <f>AR5</f>
        <v>0.2</v>
      </c>
      <c r="AS8" s="53">
        <f>AS5</f>
        <v>1.2</v>
      </c>
    </row>
    <row r="9" spans="1:56" ht="32" customHeight="1">
      <c r="A9" s="131" t="s">
        <v>54</v>
      </c>
      <c r="B9" s="34" t="s">
        <v>55</v>
      </c>
      <c r="C9" s="35" t="str">
        <f>C8</f>
        <v>Scholze</v>
      </c>
      <c r="D9" s="36">
        <v>20</v>
      </c>
      <c r="E9" s="37">
        <v>2</v>
      </c>
      <c r="F9" s="121">
        <f t="shared" si="0"/>
        <v>0.33300000000000002</v>
      </c>
      <c r="G9" s="38">
        <v>60</v>
      </c>
      <c r="H9" s="121">
        <f t="shared" si="1"/>
        <v>0.41599999999999998</v>
      </c>
      <c r="I9" s="39">
        <v>3</v>
      </c>
      <c r="J9" s="40">
        <v>25</v>
      </c>
      <c r="K9" s="41" t="str">
        <f>B6</f>
        <v>Steinberger</v>
      </c>
      <c r="M9" s="225"/>
      <c r="N9" s="57"/>
      <c r="O9" s="58">
        <f>IF(P8&gt;0,SIGN(N8-Q5)+1,"")</f>
        <v>0</v>
      </c>
      <c r="P9" s="59"/>
      <c r="Q9" s="57"/>
      <c r="R9" s="58"/>
      <c r="S9" s="59"/>
      <c r="T9" s="57"/>
      <c r="U9" s="58">
        <f>IF(V8&gt;0,SIGN(T8-Q11)+1,"")</f>
        <v>2</v>
      </c>
      <c r="V9" s="59"/>
      <c r="W9" s="57"/>
      <c r="X9" s="58">
        <f>IF(Y8&gt;0,SIGN(W8-Q14)+1,"")</f>
        <v>2</v>
      </c>
      <c r="Y9" s="59"/>
      <c r="Z9" s="57"/>
      <c r="AA9" s="58">
        <f>IF(AB8&gt;0,SIGN(Z8-Q17)+1,"")</f>
        <v>2</v>
      </c>
      <c r="AB9" s="59"/>
      <c r="AC9" s="57"/>
      <c r="AD9" s="58">
        <f>IF(AE8&gt;0,SIGN(AC8-Q20)+1,"")</f>
        <v>2</v>
      </c>
      <c r="AE9" s="59"/>
      <c r="AF9" s="60">
        <f>SUM(O9:AE9)</f>
        <v>8</v>
      </c>
      <c r="AG9" s="61">
        <f>SUM(N8,Q8,T8,W8,Z8,AC8)</f>
        <v>122</v>
      </c>
      <c r="AH9" s="61">
        <f>SUM(P8,S8,V8,Y8,AB8,AE8)</f>
        <v>263</v>
      </c>
      <c r="AI9" s="62">
        <f>IF(AG9&gt;0,ROUNDDOWN(AG9/AH9,3),"")</f>
        <v>0.46300000000000002</v>
      </c>
      <c r="AJ9" s="62">
        <f>IF(MAX(O10,R10,U10,X10,AA10,AD10)=0,"—",MAX(O10,R10,U10,X10,AA10,AD10))</f>
        <v>0.78900000000000003</v>
      </c>
      <c r="AK9" s="61">
        <f>MAX(P10,S10,V10,Y10,AB10,AE10)</f>
        <v>5</v>
      </c>
      <c r="AL9" s="63">
        <f>IF(AH9=0,"",IF(AI9&gt;F2,"Ü",RANK(AO9,AO6:AO22,0)))</f>
        <v>2</v>
      </c>
      <c r="AM9" s="127" t="str">
        <f>IF(AI9&lt;$D$2,"ê","")</f>
        <v/>
      </c>
      <c r="AN9" s="64"/>
      <c r="AO9" s="65">
        <f>IF(AI9&gt;AS8,"Ü",AF9+AI9/AQ9)</f>
        <v>8.0154333333333341</v>
      </c>
      <c r="AP9" s="62">
        <f>AF9+AI9/AP8</f>
        <v>8.0154333333333341</v>
      </c>
      <c r="AQ9" s="61">
        <f>AQ8</f>
        <v>30</v>
      </c>
      <c r="AR9" s="61">
        <f>AR8</f>
        <v>0.2</v>
      </c>
      <c r="AS9" s="61">
        <f>AS8</f>
        <v>1.2</v>
      </c>
      <c r="AT9" s="66">
        <f>COUNT(O9:AE9)</f>
        <v>5</v>
      </c>
    </row>
    <row r="10" spans="1:56" s="1" customFormat="1" ht="21" customHeight="1">
      <c r="A10" s="132" t="s">
        <v>56</v>
      </c>
      <c r="B10" s="34" t="s">
        <v>57</v>
      </c>
      <c r="C10" s="35" t="str">
        <f>C9</f>
        <v>Scholze</v>
      </c>
      <c r="D10" s="36">
        <v>16</v>
      </c>
      <c r="E10" s="37">
        <v>3</v>
      </c>
      <c r="F10" s="121">
        <f t="shared" si="0"/>
        <v>0.313</v>
      </c>
      <c r="G10" s="38">
        <v>51</v>
      </c>
      <c r="H10" s="121">
        <f t="shared" si="1"/>
        <v>0.58799999999999997</v>
      </c>
      <c r="I10" s="39">
        <v>4</v>
      </c>
      <c r="J10" s="40">
        <v>30</v>
      </c>
      <c r="K10" s="41" t="str">
        <f>B7</f>
        <v>Al-Mamar</v>
      </c>
      <c r="M10" s="225"/>
      <c r="N10" s="122">
        <f>IF(P8&gt;0,ROUNDDOWN(N8/P8,3),"")</f>
        <v>0.27600000000000002</v>
      </c>
      <c r="O10" s="70" t="str">
        <f>IF(O9&gt;0,N10,"")</f>
        <v/>
      </c>
      <c r="P10" s="69">
        <f>E5</f>
        <v>3</v>
      </c>
      <c r="Q10" s="67" t="s">
        <v>16</v>
      </c>
      <c r="R10" s="68" t="s">
        <v>16</v>
      </c>
      <c r="S10" s="69"/>
      <c r="T10" s="122">
        <f>IF(V8&gt;0,ROUNDDOWN(T8/V8,3),"")</f>
        <v>0.78900000000000003</v>
      </c>
      <c r="U10" s="70">
        <f>IF(U9&gt;0,T10,"")</f>
        <v>0.78900000000000003</v>
      </c>
      <c r="V10" s="69">
        <f>I7</f>
        <v>3</v>
      </c>
      <c r="W10" s="122">
        <f>IF(Y8&gt;0,ROUNDDOWN(W8/Y8,3),"")</f>
        <v>0.41599999999999998</v>
      </c>
      <c r="X10" s="70">
        <f>IF(X9&gt;0,W10,"")</f>
        <v>0.41599999999999998</v>
      </c>
      <c r="Y10" s="69">
        <f>I9</f>
        <v>3</v>
      </c>
      <c r="Z10" s="122">
        <f>IF(AB8&gt;0,ROUNDDOWN(Z8/AB8,3),"")</f>
        <v>0.4</v>
      </c>
      <c r="AA10" s="70">
        <f>IF(AA9&gt;0,Z10,"")</f>
        <v>0.4</v>
      </c>
      <c r="AB10" s="69">
        <f>I12</f>
        <v>3</v>
      </c>
      <c r="AC10" s="122">
        <f>IF(AE8&gt;0,ROUNDDOWN(AC8/AE8,3),"")</f>
        <v>0.51700000000000002</v>
      </c>
      <c r="AD10" s="70">
        <f>IF(AD9&gt;0,AC10,"")</f>
        <v>0.51700000000000002</v>
      </c>
      <c r="AE10" s="69">
        <f>I16</f>
        <v>5</v>
      </c>
      <c r="AF10" s="71"/>
      <c r="AG10" s="72"/>
      <c r="AH10" s="72"/>
      <c r="AI10" s="73" t="str">
        <f>IF(AI8=AI9,"¯¯¯¯¯¯","")</f>
        <v/>
      </c>
      <c r="AJ10" s="73" t="str">
        <f>IF(AJ8=AJ9,"¯¯¯¯¯","")</f>
        <v/>
      </c>
      <c r="AK10" s="73" t="str">
        <f>IF(AK8=AK9,"¯¯¯","")</f>
        <v/>
      </c>
      <c r="AL10" s="74"/>
      <c r="AM10" s="128"/>
      <c r="AN10" s="75"/>
      <c r="AO10" s="76"/>
      <c r="AP10" s="77"/>
      <c r="AQ10" s="78"/>
      <c r="AR10" s="79"/>
      <c r="AS10" s="80"/>
    </row>
    <row r="11" spans="1:56" s="42" customFormat="1" ht="21" customHeight="1">
      <c r="B11" s="17"/>
      <c r="C11" s="35" t="str">
        <f>B9</f>
        <v>Angerer</v>
      </c>
      <c r="D11" s="36">
        <v>19</v>
      </c>
      <c r="E11" s="37">
        <v>2</v>
      </c>
      <c r="F11" s="121">
        <f t="shared" si="0"/>
        <v>0.316</v>
      </c>
      <c r="G11" s="38">
        <v>60</v>
      </c>
      <c r="H11" s="121">
        <f t="shared" si="1"/>
        <v>0.48299999999999998</v>
      </c>
      <c r="I11" s="39">
        <v>6</v>
      </c>
      <c r="J11" s="40">
        <v>29</v>
      </c>
      <c r="K11" s="41" t="str">
        <f>B5</f>
        <v>Mitterböck</v>
      </c>
      <c r="M11" s="225" t="str">
        <f>A7&amp;" "&amp;B7</f>
        <v>Natascha Al-Mamar</v>
      </c>
      <c r="N11" s="43">
        <f>D6</f>
        <v>13</v>
      </c>
      <c r="O11" s="46"/>
      <c r="P11" s="45">
        <f>G6</f>
        <v>34</v>
      </c>
      <c r="Q11" s="43">
        <f>D7</f>
        <v>26</v>
      </c>
      <c r="R11" s="46"/>
      <c r="S11" s="45">
        <f>G7</f>
        <v>38</v>
      </c>
      <c r="T11" s="43"/>
      <c r="U11" s="44"/>
      <c r="V11" s="45"/>
      <c r="W11" s="43">
        <f>J10</f>
        <v>30</v>
      </c>
      <c r="X11" s="46"/>
      <c r="Y11" s="45">
        <f>G10</f>
        <v>51</v>
      </c>
      <c r="Z11" s="43">
        <f>J13</f>
        <v>30</v>
      </c>
      <c r="AA11" s="46"/>
      <c r="AB11" s="45">
        <f>G13</f>
        <v>57</v>
      </c>
      <c r="AC11" s="43">
        <f>J17</f>
        <v>12</v>
      </c>
      <c r="AD11" s="46"/>
      <c r="AE11" s="45">
        <f>G17</f>
        <v>60</v>
      </c>
      <c r="AF11" s="81"/>
      <c r="AG11" s="82"/>
      <c r="AH11" s="82"/>
      <c r="AI11" s="53">
        <f>AI8</f>
        <v>0.55800000000000005</v>
      </c>
      <c r="AJ11" s="53">
        <f>AJ8</f>
        <v>0.88200000000000001</v>
      </c>
      <c r="AK11" s="53">
        <f>AK8</f>
        <v>6</v>
      </c>
      <c r="AL11" s="83"/>
      <c r="AM11" s="128"/>
      <c r="AN11" s="75"/>
      <c r="AO11" s="84"/>
      <c r="AP11" s="53">
        <f>AP8</f>
        <v>30</v>
      </c>
      <c r="AQ11" s="53">
        <f>AQ8</f>
        <v>30</v>
      </c>
      <c r="AR11" s="53">
        <f>AR8</f>
        <v>0.2</v>
      </c>
      <c r="AS11" s="53">
        <f>AS8</f>
        <v>1.2</v>
      </c>
    </row>
    <row r="12" spans="1:56" ht="32" customHeight="1">
      <c r="B12" s="17"/>
      <c r="C12" s="35" t="str">
        <f>C11</f>
        <v>Angerer</v>
      </c>
      <c r="D12" s="36">
        <v>19</v>
      </c>
      <c r="E12" s="37">
        <v>3</v>
      </c>
      <c r="F12" s="121">
        <f t="shared" si="0"/>
        <v>0.316</v>
      </c>
      <c r="G12" s="38">
        <v>60</v>
      </c>
      <c r="H12" s="121">
        <f t="shared" si="1"/>
        <v>0.4</v>
      </c>
      <c r="I12" s="39">
        <v>3</v>
      </c>
      <c r="J12" s="40">
        <v>24</v>
      </c>
      <c r="K12" s="41" t="str">
        <f>B6</f>
        <v>Steinberger</v>
      </c>
      <c r="M12" s="225"/>
      <c r="N12" s="57"/>
      <c r="O12" s="58">
        <f>IF(P11&gt;0,SIGN(N11-T5)+1,"")</f>
        <v>0</v>
      </c>
      <c r="P12" s="59"/>
      <c r="Q12" s="57"/>
      <c r="R12" s="58">
        <f>IF(S11&gt;0,SIGN(Q11-T8)+1,"")</f>
        <v>0</v>
      </c>
      <c r="S12" s="59"/>
      <c r="T12" s="57"/>
      <c r="U12" s="58"/>
      <c r="V12" s="59"/>
      <c r="W12" s="57"/>
      <c r="X12" s="58">
        <f>IF(Y11&gt;0,SIGN(W11-T14)+1,"")</f>
        <v>2</v>
      </c>
      <c r="Y12" s="59"/>
      <c r="Z12" s="57"/>
      <c r="AA12" s="58">
        <f>IF(AB11&gt;0,SIGN(Z11-T17)+1,"")</f>
        <v>2</v>
      </c>
      <c r="AB12" s="58"/>
      <c r="AC12" s="57"/>
      <c r="AD12" s="58">
        <f>IF(AE11&gt;0,SIGN(AC11-T20)+1,"")</f>
        <v>0</v>
      </c>
      <c r="AE12" s="59"/>
      <c r="AF12" s="60">
        <f>SUM(O12:AE12)</f>
        <v>4</v>
      </c>
      <c r="AG12" s="61">
        <f>SUM(N11,Q11,T11,W11,Z11,AC11)</f>
        <v>111</v>
      </c>
      <c r="AH12" s="61">
        <f>SUM(P11,S11,V11,Y11,AB11,AE11)</f>
        <v>240</v>
      </c>
      <c r="AI12" s="62">
        <f>IF(AG12&gt;0,ROUNDDOWN(AG12/AH12,3),"")</f>
        <v>0.46200000000000002</v>
      </c>
      <c r="AJ12" s="62">
        <f>IF(MAX(O13,R13,U13,X13,AA13,AD13)=0,"—",MAX(O13,R13,U13,X13,AA13,AD13))</f>
        <v>0.58799999999999997</v>
      </c>
      <c r="AK12" s="61">
        <f>MAX(P13,S13,V13,Y13,AB13,AE13)</f>
        <v>4</v>
      </c>
      <c r="AL12" s="63">
        <f>IF(AH12=0,"",IF(AI12&gt;F2,"Ü",RANK(AO12,AO6:AO22,0)))</f>
        <v>3</v>
      </c>
      <c r="AM12" s="127" t="str">
        <f>IF(AI12&lt;$D$2,"ê","")</f>
        <v/>
      </c>
      <c r="AN12" s="64"/>
      <c r="AO12" s="65">
        <f>IF(AI12&gt;AS11,"Ü",AF12+AI12/AQ12)</f>
        <v>4.0153999999999996</v>
      </c>
      <c r="AP12" s="62">
        <f>AF12+AI12/AP11</f>
        <v>4.0153999999999996</v>
      </c>
      <c r="AQ12" s="61">
        <f>AQ11</f>
        <v>30</v>
      </c>
      <c r="AR12" s="61">
        <f>AR11</f>
        <v>0.2</v>
      </c>
      <c r="AS12" s="61">
        <f>AS11</f>
        <v>1.2</v>
      </c>
      <c r="AT12" s="66">
        <f>COUNT(O12:AE12)</f>
        <v>5</v>
      </c>
    </row>
    <row r="13" spans="1:56" s="1" customFormat="1" ht="21" customHeight="1">
      <c r="B13" s="17"/>
      <c r="C13" s="35" t="str">
        <f>C12</f>
        <v>Angerer</v>
      </c>
      <c r="D13" s="36">
        <v>17</v>
      </c>
      <c r="E13" s="37">
        <v>2</v>
      </c>
      <c r="F13" s="121">
        <f t="shared" si="0"/>
        <v>0.29799999999999999</v>
      </c>
      <c r="G13" s="38">
        <v>57</v>
      </c>
      <c r="H13" s="121">
        <f t="shared" si="1"/>
        <v>0.52600000000000002</v>
      </c>
      <c r="I13" s="39">
        <v>3</v>
      </c>
      <c r="J13" s="40">
        <v>30</v>
      </c>
      <c r="K13" s="41" t="str">
        <f>B7</f>
        <v>Al-Mamar</v>
      </c>
      <c r="M13" s="225"/>
      <c r="N13" s="122">
        <f>IF(P11&gt;0,ROUNDDOWN(N11/P11,3),"")</f>
        <v>0.38200000000000001</v>
      </c>
      <c r="O13" s="70" t="str">
        <f>IF(O12&gt;0,N13,"")</f>
        <v/>
      </c>
      <c r="P13" s="69">
        <f>E6</f>
        <v>2</v>
      </c>
      <c r="Q13" s="122">
        <f>IF(S11&gt;0,ROUNDDOWN(Q11/S11,3),"")</f>
        <v>0.68400000000000005</v>
      </c>
      <c r="R13" s="70" t="str">
        <f>IF(R12&gt;0,Q13,"")</f>
        <v/>
      </c>
      <c r="S13" s="69">
        <f>E7</f>
        <v>3</v>
      </c>
      <c r="T13" s="67" t="s">
        <v>16</v>
      </c>
      <c r="U13" s="68" t="s">
        <v>16</v>
      </c>
      <c r="V13" s="69"/>
      <c r="W13" s="122">
        <f>IF(Y11&gt;0,ROUNDDOWN(W11/Y11,3),"")</f>
        <v>0.58799999999999997</v>
      </c>
      <c r="X13" s="70">
        <f>IF(X12&gt;0,W13,"")</f>
        <v>0.58799999999999997</v>
      </c>
      <c r="Y13" s="69">
        <f>I10</f>
        <v>4</v>
      </c>
      <c r="Z13" s="122">
        <f>IF(AB11&gt;0,ROUNDDOWN(Z11/AB11,3),"")</f>
        <v>0.52600000000000002</v>
      </c>
      <c r="AA13" s="70">
        <f>IF(AA12&gt;0,Z13,"")</f>
        <v>0.52600000000000002</v>
      </c>
      <c r="AB13" s="69">
        <f>I13</f>
        <v>3</v>
      </c>
      <c r="AC13" s="122">
        <f>IF(AE11&gt;0,ROUNDDOWN(AC11/AE11,3),"")</f>
        <v>0.2</v>
      </c>
      <c r="AD13" s="70" t="str">
        <f>IF(AD12&gt;0,AC13,"")</f>
        <v/>
      </c>
      <c r="AE13" s="69">
        <f>I17</f>
        <v>2</v>
      </c>
      <c r="AF13" s="71"/>
      <c r="AG13" s="72"/>
      <c r="AH13" s="72"/>
      <c r="AI13" s="73" t="str">
        <f>IF(AI11=AI12,"¯¯¯¯¯¯","")</f>
        <v/>
      </c>
      <c r="AJ13" s="73" t="str">
        <f>IF(AJ11=AJ12,"¯¯¯¯¯","")</f>
        <v/>
      </c>
      <c r="AK13" s="73" t="str">
        <f>IF(AK11=AK12,"¯¯¯","")</f>
        <v/>
      </c>
      <c r="AL13" s="74"/>
      <c r="AM13" s="128"/>
      <c r="AN13" s="75"/>
      <c r="AO13" s="76"/>
      <c r="AP13" s="77"/>
      <c r="AQ13" s="78"/>
      <c r="AR13" s="79"/>
      <c r="AS13" s="80"/>
    </row>
    <row r="14" spans="1:56" s="42" customFormat="1" ht="21" customHeight="1">
      <c r="B14" s="17"/>
      <c r="C14" s="35" t="str">
        <f>C13</f>
        <v>Angerer</v>
      </c>
      <c r="D14" s="36">
        <v>19</v>
      </c>
      <c r="E14" s="37">
        <v>2</v>
      </c>
      <c r="F14" s="121">
        <f t="shared" si="0"/>
        <v>0.34499999999999997</v>
      </c>
      <c r="G14" s="38">
        <v>55</v>
      </c>
      <c r="H14" s="121">
        <f t="shared" si="1"/>
        <v>0.36299999999999999</v>
      </c>
      <c r="I14" s="39">
        <v>2</v>
      </c>
      <c r="J14" s="40">
        <v>20</v>
      </c>
      <c r="K14" s="41" t="str">
        <f>B8</f>
        <v>Scholze</v>
      </c>
      <c r="M14" s="225" t="str">
        <f>A8&amp;" "&amp;B8</f>
        <v>Petra Scholze</v>
      </c>
      <c r="N14" s="43">
        <f>D8</f>
        <v>21</v>
      </c>
      <c r="O14" s="46"/>
      <c r="P14" s="45">
        <f>G8</f>
        <v>57</v>
      </c>
      <c r="Q14" s="43">
        <f>D9</f>
        <v>20</v>
      </c>
      <c r="R14" s="46"/>
      <c r="S14" s="45">
        <f>G9</f>
        <v>60</v>
      </c>
      <c r="T14" s="43">
        <f>D10</f>
        <v>16</v>
      </c>
      <c r="U14" s="46"/>
      <c r="V14" s="45">
        <f>G10</f>
        <v>51</v>
      </c>
      <c r="W14" s="43"/>
      <c r="X14" s="44"/>
      <c r="Y14" s="45"/>
      <c r="Z14" s="43">
        <f>J14</f>
        <v>20</v>
      </c>
      <c r="AA14" s="46"/>
      <c r="AB14" s="45">
        <f>G14</f>
        <v>55</v>
      </c>
      <c r="AC14" s="43">
        <f>J18</f>
        <v>20</v>
      </c>
      <c r="AD14" s="46"/>
      <c r="AE14" s="45">
        <f>G18</f>
        <v>47</v>
      </c>
      <c r="AF14" s="81"/>
      <c r="AG14" s="82"/>
      <c r="AH14" s="82"/>
      <c r="AI14" s="53">
        <f>AI11</f>
        <v>0.55800000000000005</v>
      </c>
      <c r="AJ14" s="53">
        <f>AJ11</f>
        <v>0.88200000000000001</v>
      </c>
      <c r="AK14" s="53">
        <f>AK11</f>
        <v>6</v>
      </c>
      <c r="AL14" s="83"/>
      <c r="AM14" s="128"/>
      <c r="AN14" s="75"/>
      <c r="AO14" s="84"/>
      <c r="AP14" s="53">
        <f>AP11</f>
        <v>30</v>
      </c>
      <c r="AQ14" s="53">
        <f>AQ11</f>
        <v>30</v>
      </c>
      <c r="AR14" s="53">
        <f>AR11</f>
        <v>0.2</v>
      </c>
      <c r="AS14" s="53">
        <f>AS11</f>
        <v>1.2</v>
      </c>
    </row>
    <row r="15" spans="1:56" ht="32" customHeight="1">
      <c r="B15" s="17"/>
      <c r="C15" s="35" t="str">
        <f>B10</f>
        <v>Studnicka</v>
      </c>
      <c r="D15" s="36">
        <v>10</v>
      </c>
      <c r="E15" s="37">
        <v>2</v>
      </c>
      <c r="F15" s="121">
        <f t="shared" si="0"/>
        <v>0.16600000000000001</v>
      </c>
      <c r="G15" s="38">
        <v>60</v>
      </c>
      <c r="H15" s="121">
        <f t="shared" si="1"/>
        <v>0.41599999999999998</v>
      </c>
      <c r="I15" s="39">
        <v>3</v>
      </c>
      <c r="J15" s="40">
        <v>25</v>
      </c>
      <c r="K15" s="41" t="str">
        <f>B5</f>
        <v>Mitterböck</v>
      </c>
      <c r="M15" s="225"/>
      <c r="N15" s="57"/>
      <c r="O15" s="58">
        <f>IF(P14&gt;0,SIGN(N14-W5)+1,"")</f>
        <v>0</v>
      </c>
      <c r="P15" s="59"/>
      <c r="Q15" s="57"/>
      <c r="R15" s="58">
        <f>IF(S14&gt;0,SIGN(Q14-W8)+1,"")</f>
        <v>0</v>
      </c>
      <c r="S15" s="59"/>
      <c r="T15" s="57"/>
      <c r="U15" s="58">
        <f>IF(V14&gt;0,SIGN(T14-W11)+1,"")</f>
        <v>0</v>
      </c>
      <c r="V15" s="59"/>
      <c r="W15" s="57"/>
      <c r="X15" s="58"/>
      <c r="Y15" s="59"/>
      <c r="Z15" s="57"/>
      <c r="AA15" s="58">
        <f>IF(AB14&gt;0,SIGN(Z14-W17)+1,"")</f>
        <v>2</v>
      </c>
      <c r="AB15" s="59"/>
      <c r="AC15" s="57"/>
      <c r="AD15" s="58">
        <f>IF(AE14&gt;0,SIGN(AC14-W20)+1,"")</f>
        <v>2</v>
      </c>
      <c r="AE15" s="59"/>
      <c r="AF15" s="60">
        <f>SUM(O15:AE15)</f>
        <v>4</v>
      </c>
      <c r="AG15" s="61">
        <f>SUM(N14,Q14,T14,W14,Z14,AC14)</f>
        <v>97</v>
      </c>
      <c r="AH15" s="61">
        <f>SUM(P14,S14,V14,Y14,AB14,AE14)</f>
        <v>270</v>
      </c>
      <c r="AI15" s="62">
        <f>IF(AG15&gt;0,ROUNDDOWN(AG15/AH15,3),"")</f>
        <v>0.35899999999999999</v>
      </c>
      <c r="AJ15" s="62">
        <f>IF(MAX(O16,R16,U16,X16,AA16,AD16)=0,"—",MAX(O16,R16,U16,X16,AA16,AD16))</f>
        <v>0.42499999999999999</v>
      </c>
      <c r="AK15" s="61">
        <f>MAX(P16,S16,V16,Y16,AB16,AE16)</f>
        <v>3</v>
      </c>
      <c r="AL15" s="63">
        <f>IF(AH15=0,"",IF(AI15&gt;F2,"Ü",RANK(AO15,AO6:AO22,0)))</f>
        <v>4</v>
      </c>
      <c r="AM15" s="127" t="str">
        <f>IF(AI15&lt;$D$2,"ê","")</f>
        <v/>
      </c>
      <c r="AN15" s="64"/>
      <c r="AO15" s="65">
        <f>IF(AI15&gt;AS14,"Ü",AF15+AI15/AQ15)</f>
        <v>4.0119666666666669</v>
      </c>
      <c r="AP15" s="62">
        <f>AF15+AI15/AP14</f>
        <v>4.0119666666666669</v>
      </c>
      <c r="AQ15" s="61">
        <f>AQ14</f>
        <v>30</v>
      </c>
      <c r="AR15" s="61">
        <f>AR14</f>
        <v>0.2</v>
      </c>
      <c r="AS15" s="61">
        <f>AS14</f>
        <v>1.2</v>
      </c>
      <c r="AT15" s="66">
        <f>COUNT(O15:AE15)</f>
        <v>5</v>
      </c>
    </row>
    <row r="16" spans="1:56" s="1" customFormat="1" ht="21" customHeight="1">
      <c r="B16" s="17"/>
      <c r="C16" s="35" t="str">
        <f>C15</f>
        <v>Studnicka</v>
      </c>
      <c r="D16" s="36">
        <v>17</v>
      </c>
      <c r="E16" s="37">
        <v>2</v>
      </c>
      <c r="F16" s="121">
        <f t="shared" si="0"/>
        <v>0.29299999999999998</v>
      </c>
      <c r="G16" s="38">
        <v>58</v>
      </c>
      <c r="H16" s="121">
        <f t="shared" si="1"/>
        <v>0.51700000000000002</v>
      </c>
      <c r="I16" s="39">
        <v>5</v>
      </c>
      <c r="J16" s="40">
        <v>30</v>
      </c>
      <c r="K16" s="41" t="str">
        <f>B6</f>
        <v>Steinberger</v>
      </c>
      <c r="M16" s="225"/>
      <c r="N16" s="122">
        <f>IF(P14&gt;0,ROUNDDOWN(N14/P14,3),"")</f>
        <v>0.36799999999999999</v>
      </c>
      <c r="O16" s="70" t="str">
        <f>IF(O15&gt;0,N16,"")</f>
        <v/>
      </c>
      <c r="P16" s="69">
        <f>E8</f>
        <v>2</v>
      </c>
      <c r="Q16" s="122">
        <f>IF(S14&gt;0,ROUNDDOWN(Q14/S14,3),"")</f>
        <v>0.33300000000000002</v>
      </c>
      <c r="R16" s="70" t="str">
        <f>IF(R15&gt;0,Q16,"")</f>
        <v/>
      </c>
      <c r="S16" s="69">
        <f>E9</f>
        <v>2</v>
      </c>
      <c r="T16" s="122">
        <f>IF(V14&gt;0,ROUNDDOWN(T14/V14,3),"")</f>
        <v>0.313</v>
      </c>
      <c r="U16" s="70" t="str">
        <f>IF(U15&gt;0,T16,"")</f>
        <v/>
      </c>
      <c r="V16" s="69">
        <f>E10</f>
        <v>3</v>
      </c>
      <c r="W16" s="67" t="s">
        <v>16</v>
      </c>
      <c r="X16" s="68" t="s">
        <v>16</v>
      </c>
      <c r="Y16" s="69"/>
      <c r="Z16" s="122">
        <f>IF(AB14&gt;0,ROUNDDOWN(Z14/AB14,3),"")</f>
        <v>0.36299999999999999</v>
      </c>
      <c r="AA16" s="70">
        <f>IF(AA15&gt;0,Z16,"")</f>
        <v>0.36299999999999999</v>
      </c>
      <c r="AB16" s="69">
        <f>I14</f>
        <v>2</v>
      </c>
      <c r="AC16" s="122">
        <f>IF(AE14&gt;0,ROUNDDOWN(AC14/AE14,3),"")</f>
        <v>0.42499999999999999</v>
      </c>
      <c r="AD16" s="70">
        <f>IF(AD15&gt;0,AC16,"")</f>
        <v>0.42499999999999999</v>
      </c>
      <c r="AE16" s="69">
        <f>I18</f>
        <v>3</v>
      </c>
      <c r="AF16" s="71"/>
      <c r="AG16" s="72"/>
      <c r="AH16" s="72"/>
      <c r="AI16" s="73" t="str">
        <f>IF(AI14=AI15,"¯¯¯¯¯¯","")</f>
        <v/>
      </c>
      <c r="AJ16" s="73" t="str">
        <f>IF(AJ14=AJ15,"¯¯¯¯¯","")</f>
        <v/>
      </c>
      <c r="AK16" s="73" t="str">
        <f>IF(AK14=AK15,"¯¯¯","")</f>
        <v/>
      </c>
      <c r="AL16" s="74"/>
      <c r="AM16" s="128"/>
      <c r="AN16" s="75"/>
      <c r="AO16" s="76"/>
      <c r="AP16" s="77"/>
      <c r="AQ16" s="78"/>
      <c r="AR16" s="79"/>
      <c r="AS16" s="80"/>
    </row>
    <row r="17" spans="2:46" s="42" customFormat="1" ht="21" customHeight="1">
      <c r="B17" s="17"/>
      <c r="C17" s="35" t="str">
        <f>C16</f>
        <v>Studnicka</v>
      </c>
      <c r="D17" s="36">
        <v>16</v>
      </c>
      <c r="E17" s="37">
        <v>3</v>
      </c>
      <c r="F17" s="121">
        <f t="shared" si="0"/>
        <v>0.26600000000000001</v>
      </c>
      <c r="G17" s="38">
        <v>60</v>
      </c>
      <c r="H17" s="121">
        <f t="shared" si="1"/>
        <v>0.2</v>
      </c>
      <c r="I17" s="39">
        <v>2</v>
      </c>
      <c r="J17" s="40">
        <v>12</v>
      </c>
      <c r="K17" s="41" t="str">
        <f>B7</f>
        <v>Al-Mamar</v>
      </c>
      <c r="M17" s="225" t="str">
        <f>A9&amp;" "&amp;B9</f>
        <v>Verena Angerer</v>
      </c>
      <c r="N17" s="43">
        <f>D11</f>
        <v>19</v>
      </c>
      <c r="O17" s="46"/>
      <c r="P17" s="45">
        <f>G11</f>
        <v>60</v>
      </c>
      <c r="Q17" s="43">
        <f>D12</f>
        <v>19</v>
      </c>
      <c r="R17" s="46"/>
      <c r="S17" s="45">
        <f>G12</f>
        <v>60</v>
      </c>
      <c r="T17" s="43">
        <f>D13</f>
        <v>17</v>
      </c>
      <c r="U17" s="46"/>
      <c r="V17" s="45">
        <f>G13</f>
        <v>57</v>
      </c>
      <c r="W17" s="43">
        <f>D14</f>
        <v>19</v>
      </c>
      <c r="X17" s="46"/>
      <c r="Y17" s="45">
        <f>G14</f>
        <v>55</v>
      </c>
      <c r="Z17" s="43"/>
      <c r="AA17" s="44"/>
      <c r="AB17" s="45"/>
      <c r="AC17" s="43">
        <f>J19</f>
        <v>16</v>
      </c>
      <c r="AD17" s="46"/>
      <c r="AE17" s="45">
        <f>G19</f>
        <v>44</v>
      </c>
      <c r="AF17" s="81"/>
      <c r="AG17" s="82"/>
      <c r="AH17" s="82"/>
      <c r="AI17" s="53">
        <f>AI14</f>
        <v>0.55800000000000005</v>
      </c>
      <c r="AJ17" s="53">
        <f>AJ14</f>
        <v>0.88200000000000001</v>
      </c>
      <c r="AK17" s="53">
        <f>AK14</f>
        <v>6</v>
      </c>
      <c r="AL17" s="83"/>
      <c r="AM17" s="128"/>
      <c r="AN17" s="75"/>
      <c r="AO17" s="84"/>
      <c r="AP17" s="53">
        <f>AP14</f>
        <v>30</v>
      </c>
      <c r="AQ17" s="53">
        <f>AQ14</f>
        <v>30</v>
      </c>
      <c r="AR17" s="53">
        <f>AR14</f>
        <v>0.2</v>
      </c>
      <c r="AS17" s="53">
        <f>AS14</f>
        <v>1.2</v>
      </c>
    </row>
    <row r="18" spans="2:46" ht="32" customHeight="1">
      <c r="B18" s="17"/>
      <c r="C18" s="35" t="str">
        <f>C17</f>
        <v>Studnicka</v>
      </c>
      <c r="D18" s="36">
        <v>6</v>
      </c>
      <c r="E18" s="37">
        <v>2</v>
      </c>
      <c r="F18" s="121">
        <f t="shared" si="0"/>
        <v>0.127</v>
      </c>
      <c r="G18" s="38">
        <v>47</v>
      </c>
      <c r="H18" s="121">
        <f t="shared" si="1"/>
        <v>0.42499999999999999</v>
      </c>
      <c r="I18" s="39">
        <v>3</v>
      </c>
      <c r="J18" s="40">
        <v>20</v>
      </c>
      <c r="K18" s="41" t="str">
        <f>B8</f>
        <v>Scholze</v>
      </c>
      <c r="M18" s="225"/>
      <c r="N18" s="57"/>
      <c r="O18" s="58">
        <f>IF(P17&gt;0,SIGN(N17-Z5)+1,"")</f>
        <v>0</v>
      </c>
      <c r="P18" s="59"/>
      <c r="Q18" s="57"/>
      <c r="R18" s="58">
        <f>IF(S17&gt;0,SIGN(Q17-Z8)+1,"")</f>
        <v>0</v>
      </c>
      <c r="S18" s="59"/>
      <c r="T18" s="57"/>
      <c r="U18" s="58">
        <f>IF(V17&gt;0,SIGN(T17-Z11)+1,"")</f>
        <v>0</v>
      </c>
      <c r="V18" s="59"/>
      <c r="W18" s="57"/>
      <c r="X18" s="58">
        <f>IF(Y17&gt;0,SIGN(W17-Z14)+1,"")</f>
        <v>0</v>
      </c>
      <c r="Y18" s="59"/>
      <c r="Z18" s="57"/>
      <c r="AA18" s="58"/>
      <c r="AB18" s="59"/>
      <c r="AC18" s="57"/>
      <c r="AD18" s="58">
        <f>IF(AE17&gt;0,SIGN(AC17-Z20)+1,"")</f>
        <v>0</v>
      </c>
      <c r="AE18" s="59"/>
      <c r="AF18" s="60">
        <f>SUM(O18:AE18)</f>
        <v>0</v>
      </c>
      <c r="AG18" s="61">
        <f>SUM(N17,Q17,T17,W17,Z17,AC17)</f>
        <v>90</v>
      </c>
      <c r="AH18" s="61">
        <f>SUM(P17,S17,V17,Y17,AB17,AE17)</f>
        <v>276</v>
      </c>
      <c r="AI18" s="62">
        <f>IF(AG18&gt;0,ROUNDDOWN(AG18/AH18,3),"")</f>
        <v>0.32600000000000001</v>
      </c>
      <c r="AJ18" s="62" t="str">
        <f>IF(MAX(O19,R19,U19,X19,AA19,AD19)=0,"—",MAX(O19,R19,U19,X19,AA19,AD19))</f>
        <v>—</v>
      </c>
      <c r="AK18" s="61">
        <f>MAX(P19,S19,V19,Y19,AB19,AE19)</f>
        <v>3</v>
      </c>
      <c r="AL18" s="63">
        <f>IF(AH18=0,"",IF(AI18&gt;F2,"Ü",RANK(AO18,AO6:AO22,0)))</f>
        <v>6</v>
      </c>
      <c r="AM18" s="127" t="str">
        <f>IF(AI18&lt;$D$2,"ê","")</f>
        <v/>
      </c>
      <c r="AN18" s="64"/>
      <c r="AO18" s="65">
        <f>IF(AI18&gt;AS17,"Ü",AF18+AI18/AQ18)</f>
        <v>1.0866666666666667E-2</v>
      </c>
      <c r="AP18" s="62">
        <f>AF18+AI18/AP17</f>
        <v>1.0866666666666667E-2</v>
      </c>
      <c r="AQ18" s="61">
        <f>AQ17</f>
        <v>30</v>
      </c>
      <c r="AR18" s="61">
        <f>AR17</f>
        <v>0.2</v>
      </c>
      <c r="AS18" s="61">
        <f>AS17</f>
        <v>1.2</v>
      </c>
      <c r="AT18" s="66">
        <f>COUNT(O18:AE18)</f>
        <v>5</v>
      </c>
    </row>
    <row r="19" spans="2:46" s="1" customFormat="1" ht="21" customHeight="1">
      <c r="B19" s="17"/>
      <c r="C19" s="35" t="str">
        <f>C18</f>
        <v>Studnicka</v>
      </c>
      <c r="D19" s="36">
        <v>20</v>
      </c>
      <c r="E19" s="37">
        <v>3</v>
      </c>
      <c r="F19" s="121">
        <f t="shared" si="0"/>
        <v>0.45400000000000001</v>
      </c>
      <c r="G19" s="38">
        <v>44</v>
      </c>
      <c r="H19" s="121">
        <f t="shared" si="1"/>
        <v>0.36299999999999999</v>
      </c>
      <c r="I19" s="39">
        <v>2</v>
      </c>
      <c r="J19" s="40">
        <v>16</v>
      </c>
      <c r="K19" s="41" t="str">
        <f>B9</f>
        <v>Angerer</v>
      </c>
      <c r="M19" s="225"/>
      <c r="N19" s="122">
        <f>IF(P17&gt;0,ROUNDDOWN(N17/P17,3),"")</f>
        <v>0.316</v>
      </c>
      <c r="O19" s="70" t="str">
        <f>IF(O18&gt;0,N19,"")</f>
        <v/>
      </c>
      <c r="P19" s="69">
        <f>E11</f>
        <v>2</v>
      </c>
      <c r="Q19" s="122">
        <f>IF(S17&gt;0,ROUNDDOWN(Q17/S17,3),"")</f>
        <v>0.316</v>
      </c>
      <c r="R19" s="70" t="str">
        <f>IF(R18&gt;0,Q19,"")</f>
        <v/>
      </c>
      <c r="S19" s="69">
        <f>E12</f>
        <v>3</v>
      </c>
      <c r="T19" s="122">
        <f>IF(V17&gt;0,ROUNDDOWN(T17/V17,3),"")</f>
        <v>0.29799999999999999</v>
      </c>
      <c r="U19" s="70" t="str">
        <f>IF(U18&gt;0,T19,"")</f>
        <v/>
      </c>
      <c r="V19" s="69">
        <f>E13</f>
        <v>2</v>
      </c>
      <c r="W19" s="122">
        <f>IF(Y17&gt;0,ROUNDDOWN(W17/Y17,3),"")</f>
        <v>0.34499999999999997</v>
      </c>
      <c r="X19" s="70" t="str">
        <f>IF(X18&gt;0,W19,"")</f>
        <v/>
      </c>
      <c r="Y19" s="69">
        <f>E14</f>
        <v>2</v>
      </c>
      <c r="Z19" s="67" t="s">
        <v>16</v>
      </c>
      <c r="AA19" s="68" t="s">
        <v>16</v>
      </c>
      <c r="AB19" s="69"/>
      <c r="AC19" s="122">
        <f>IF(AE17&gt;0,ROUNDDOWN(AC17/AE17,3),"")</f>
        <v>0.36299999999999999</v>
      </c>
      <c r="AD19" s="70" t="str">
        <f>IF(AD18&gt;0,AC19,"")</f>
        <v/>
      </c>
      <c r="AE19" s="69">
        <f>I19</f>
        <v>2</v>
      </c>
      <c r="AF19" s="71"/>
      <c r="AG19" s="72"/>
      <c r="AH19" s="72"/>
      <c r="AI19" s="73" t="str">
        <f>IF(AI17=AI18,"¯¯¯¯¯¯","")</f>
        <v/>
      </c>
      <c r="AJ19" s="73" t="str">
        <f>IF(AJ17=AJ18,"¯¯¯¯¯","")</f>
        <v/>
      </c>
      <c r="AK19" s="73" t="str">
        <f>IF(AK17=AK18,"¯¯¯","")</f>
        <v/>
      </c>
      <c r="AL19" s="74"/>
      <c r="AM19" s="128"/>
      <c r="AN19" s="75"/>
      <c r="AO19" s="76"/>
      <c r="AP19" s="77"/>
      <c r="AQ19" s="78"/>
      <c r="AR19" s="79"/>
      <c r="AS19" s="80"/>
    </row>
    <row r="20" spans="2:46" s="42" customFormat="1" ht="21" customHeight="1">
      <c r="B20" s="17"/>
      <c r="C20" s="123"/>
      <c r="D20" s="123"/>
      <c r="E20" s="123"/>
      <c r="F20" s="124"/>
      <c r="G20" s="123"/>
      <c r="H20" s="124"/>
      <c r="I20" s="123"/>
      <c r="J20" s="123"/>
      <c r="K20" s="123"/>
      <c r="M20" s="225" t="str">
        <f>A10&amp;" "&amp;B10</f>
        <v>Brigitte Studnicka</v>
      </c>
      <c r="N20" s="43">
        <f>D15</f>
        <v>10</v>
      </c>
      <c r="O20" s="46"/>
      <c r="P20" s="45">
        <f>G15</f>
        <v>60</v>
      </c>
      <c r="Q20" s="43">
        <f>D16</f>
        <v>17</v>
      </c>
      <c r="R20" s="46"/>
      <c r="S20" s="45">
        <f>G16</f>
        <v>58</v>
      </c>
      <c r="T20" s="43">
        <f>D17</f>
        <v>16</v>
      </c>
      <c r="U20" s="46"/>
      <c r="V20" s="45">
        <f>G17</f>
        <v>60</v>
      </c>
      <c r="W20" s="43">
        <f>D18</f>
        <v>6</v>
      </c>
      <c r="X20" s="46"/>
      <c r="Y20" s="45">
        <f>G18</f>
        <v>47</v>
      </c>
      <c r="Z20" s="43">
        <f>D19</f>
        <v>20</v>
      </c>
      <c r="AA20" s="46"/>
      <c r="AB20" s="45">
        <f>G19</f>
        <v>44</v>
      </c>
      <c r="AC20" s="43"/>
      <c r="AD20" s="44"/>
      <c r="AE20" s="45"/>
      <c r="AF20" s="81"/>
      <c r="AG20" s="82"/>
      <c r="AH20" s="82"/>
      <c r="AI20" s="53">
        <f>AI17</f>
        <v>0.55800000000000005</v>
      </c>
      <c r="AJ20" s="53">
        <f>AJ17</f>
        <v>0.88200000000000001</v>
      </c>
      <c r="AK20" s="53">
        <f>AK17</f>
        <v>6</v>
      </c>
      <c r="AL20" s="83"/>
      <c r="AM20" s="128"/>
      <c r="AN20" s="75"/>
      <c r="AO20" s="84"/>
      <c r="AP20" s="53">
        <f>AP17</f>
        <v>30</v>
      </c>
      <c r="AQ20" s="53">
        <f>AQ17</f>
        <v>30</v>
      </c>
      <c r="AR20" s="53">
        <f>AR17</f>
        <v>0.2</v>
      </c>
      <c r="AS20" s="53">
        <f>AS17</f>
        <v>1.2</v>
      </c>
    </row>
    <row r="21" spans="2:46" ht="32" customHeight="1">
      <c r="B21" s="17"/>
      <c r="C21" s="123"/>
      <c r="D21" s="123"/>
      <c r="E21" s="123"/>
      <c r="F21" s="124"/>
      <c r="G21" s="123"/>
      <c r="H21" s="124"/>
      <c r="I21" s="123"/>
      <c r="J21" s="123"/>
      <c r="K21" s="123"/>
      <c r="M21" s="225"/>
      <c r="N21" s="57"/>
      <c r="O21" s="58">
        <f>IF(P20&gt;0,SIGN(N20-AC5)+1,"")</f>
        <v>0</v>
      </c>
      <c r="P21" s="58"/>
      <c r="Q21" s="57"/>
      <c r="R21" s="58">
        <f>IF(S20&gt;0,SIGN(Q20-AC8)+1,"")</f>
        <v>0</v>
      </c>
      <c r="S21" s="59"/>
      <c r="T21" s="57"/>
      <c r="U21" s="58">
        <f>IF(V20&gt;0,SIGN(T20-AC11)+1,"")</f>
        <v>2</v>
      </c>
      <c r="V21" s="59"/>
      <c r="W21" s="57"/>
      <c r="X21" s="58">
        <f>IF(Y20&gt;0,SIGN(W20-AC14)+1,"")</f>
        <v>0</v>
      </c>
      <c r="Y21" s="59"/>
      <c r="Z21" s="57"/>
      <c r="AA21" s="58">
        <f>IF(AB20&gt;0,SIGN(Z20-AC17)+1,"")</f>
        <v>2</v>
      </c>
      <c r="AB21" s="59"/>
      <c r="AC21" s="57"/>
      <c r="AD21" s="58"/>
      <c r="AE21" s="59"/>
      <c r="AF21" s="60">
        <f>SUM(O21:AE21)</f>
        <v>4</v>
      </c>
      <c r="AG21" s="61">
        <f>SUM(N20,Q20,T20,W20,Z20,AC20)</f>
        <v>69</v>
      </c>
      <c r="AH21" s="61">
        <f>SUM(P20,S20,V20,Y20,AB20,AE20)</f>
        <v>269</v>
      </c>
      <c r="AI21" s="62">
        <f>IF(AG21&gt;0,ROUNDDOWN(AG21/AH21,3),"")</f>
        <v>0.25600000000000001</v>
      </c>
      <c r="AJ21" s="62">
        <f>IF(MAX(O22,R22,U22,X22,AA22,AD22)=0,"—",MAX(O22,R22,U22,X22,AA22,AD22))</f>
        <v>0.45400000000000001</v>
      </c>
      <c r="AK21" s="61">
        <f>MAX(P22,S22,V22,Y22,AB22,AE22)</f>
        <v>3</v>
      </c>
      <c r="AL21" s="63">
        <f>IF(AH21=0,"",IF(AI21&gt;F2,"Ü",RANK(AO21,AO6:AO22,0)))</f>
        <v>5</v>
      </c>
      <c r="AM21" s="127" t="str">
        <f>IF(AI21&lt;$D$2,"ê","")</f>
        <v/>
      </c>
      <c r="AN21" s="64"/>
      <c r="AO21" s="65">
        <f>IF(AI21&gt;AS20,"Ü",AF21+AI21/AQ21)</f>
        <v>4.0085333333333333</v>
      </c>
      <c r="AP21" s="62">
        <f>AF21+AI21/AP20</f>
        <v>4.0085333333333333</v>
      </c>
      <c r="AQ21" s="61">
        <f>AQ20</f>
        <v>30</v>
      </c>
      <c r="AR21" s="61">
        <f>AR20</f>
        <v>0.2</v>
      </c>
      <c r="AS21" s="61">
        <f>AS20</f>
        <v>1.2</v>
      </c>
      <c r="AT21" s="66">
        <f>COUNT(O21:AE21)</f>
        <v>5</v>
      </c>
    </row>
    <row r="22" spans="2:46" s="1" customFormat="1" ht="21" customHeight="1" thickBot="1">
      <c r="B22" s="42"/>
      <c r="C22" s="123"/>
      <c r="D22" s="123"/>
      <c r="E22" s="123"/>
      <c r="F22" s="124"/>
      <c r="G22" s="123"/>
      <c r="H22" s="124"/>
      <c r="I22" s="123"/>
      <c r="J22" s="123"/>
      <c r="K22" s="123"/>
      <c r="M22" s="225"/>
      <c r="N22" s="122">
        <f>IF(P20&gt;0,ROUNDDOWN(N20/P20,3),"")</f>
        <v>0.16600000000000001</v>
      </c>
      <c r="O22" s="70" t="str">
        <f>IF(O21&gt;0,N22,"")</f>
        <v/>
      </c>
      <c r="P22" s="69">
        <f>E15</f>
        <v>2</v>
      </c>
      <c r="Q22" s="122">
        <f>IF(S20&gt;0,ROUNDDOWN(Q20/S20,3),"")</f>
        <v>0.29299999999999998</v>
      </c>
      <c r="R22" s="70" t="str">
        <f>IF(R21&gt;0,Q22,"")</f>
        <v/>
      </c>
      <c r="S22" s="69">
        <f>E16</f>
        <v>2</v>
      </c>
      <c r="T22" s="122">
        <f>IF(V20&gt;0,ROUNDDOWN(T20/V20,3),"")</f>
        <v>0.26600000000000001</v>
      </c>
      <c r="U22" s="70">
        <f>IF(U21&gt;0,T22,"")</f>
        <v>0.26600000000000001</v>
      </c>
      <c r="V22" s="69">
        <f>E17</f>
        <v>3</v>
      </c>
      <c r="W22" s="122">
        <f>IF(Y20&gt;0,ROUNDDOWN(W20/Y20,3),"")</f>
        <v>0.127</v>
      </c>
      <c r="X22" s="70" t="str">
        <f>IF(X21&gt;0,W22,"")</f>
        <v/>
      </c>
      <c r="Y22" s="69">
        <f>E18</f>
        <v>2</v>
      </c>
      <c r="Z22" s="122">
        <f>IF(AB20&gt;0,ROUNDDOWN(Z20/AB20,3),"")</f>
        <v>0.45400000000000001</v>
      </c>
      <c r="AA22" s="70">
        <f>IF(AA21&gt;0,Z22,"")</f>
        <v>0.45400000000000001</v>
      </c>
      <c r="AB22" s="69">
        <f>E19</f>
        <v>3</v>
      </c>
      <c r="AC22" s="67" t="s">
        <v>16</v>
      </c>
      <c r="AD22" s="68" t="s">
        <v>16</v>
      </c>
      <c r="AE22" s="69"/>
      <c r="AF22" s="71"/>
      <c r="AG22" s="72"/>
      <c r="AH22" s="72"/>
      <c r="AI22" s="73" t="str">
        <f>IF(AI20=AI21,"¯¯¯¯¯¯","")</f>
        <v/>
      </c>
      <c r="AJ22" s="73" t="str">
        <f>IF(AJ20=AJ21,"¯¯¯¯¯","")</f>
        <v/>
      </c>
      <c r="AK22" s="73" t="str">
        <f>IF(AK20=AK21,"¯¯¯","")</f>
        <v/>
      </c>
      <c r="AL22" s="74"/>
      <c r="AM22" s="128"/>
      <c r="AN22" s="75"/>
      <c r="AO22" s="76"/>
      <c r="AP22" s="77"/>
      <c r="AQ22" s="78"/>
      <c r="AR22" s="79"/>
      <c r="AS22" s="80"/>
    </row>
    <row r="23" spans="2:46" ht="15.75" customHeight="1" thickTop="1" thickBot="1">
      <c r="B23" s="86"/>
      <c r="C23" s="123"/>
      <c r="D23" s="123"/>
      <c r="E23" s="123"/>
      <c r="F23" s="124"/>
      <c r="G23" s="123"/>
      <c r="H23" s="124"/>
      <c r="I23" s="123"/>
      <c r="J23" s="123"/>
      <c r="K23" s="123"/>
      <c r="N23" s="87"/>
      <c r="O23" s="88"/>
      <c r="P23" s="87"/>
      <c r="Q23" s="87"/>
      <c r="R23" s="88"/>
      <c r="S23" s="87"/>
      <c r="T23" s="87"/>
      <c r="U23" s="88"/>
      <c r="V23" s="87"/>
      <c r="W23" s="87"/>
      <c r="X23" s="88"/>
      <c r="Y23" s="87"/>
      <c r="Z23" s="87"/>
      <c r="AA23" s="88"/>
      <c r="AB23" s="87"/>
      <c r="AC23" s="133" t="s">
        <v>30</v>
      </c>
      <c r="AD23" s="134"/>
      <c r="AE23" s="135"/>
      <c r="AF23" s="136"/>
      <c r="AG23" s="136">
        <f>SUM(AG6:AG21)</f>
        <v>633</v>
      </c>
      <c r="AH23" s="136">
        <f>SUM(AH6:AH21)</f>
        <v>1576</v>
      </c>
      <c r="AI23" s="137">
        <f>ROUNDDOWN(AG23/AH23,3)</f>
        <v>0.40100000000000002</v>
      </c>
      <c r="AJ23" s="90"/>
      <c r="AK23" s="89"/>
      <c r="AL23" s="89"/>
      <c r="AM23" s="91"/>
      <c r="AN23" s="92"/>
    </row>
    <row r="24" spans="2:46" ht="15.75" customHeight="1" thickTop="1">
      <c r="B24" s="86"/>
      <c r="C24" s="123"/>
      <c r="D24" s="123"/>
      <c r="E24" s="123"/>
      <c r="F24" s="124"/>
      <c r="G24" s="123"/>
      <c r="H24" s="124"/>
      <c r="I24" s="123"/>
      <c r="J24" s="123"/>
      <c r="K24" s="123"/>
      <c r="L24" s="93"/>
      <c r="M24" s="93"/>
      <c r="N24" s="94"/>
      <c r="O24" s="94"/>
      <c r="P24" s="94"/>
      <c r="Q24" s="85"/>
      <c r="R24" s="94"/>
      <c r="S24" s="85"/>
    </row>
    <row r="25" spans="2:46" ht="15.75" customHeight="1">
      <c r="B25" s="86"/>
      <c r="C25" s="123"/>
      <c r="D25" s="123"/>
      <c r="E25" s="123"/>
      <c r="F25" s="124"/>
      <c r="G25" s="123"/>
      <c r="H25" s="124"/>
      <c r="I25" s="123"/>
      <c r="J25" s="123"/>
      <c r="K25" s="123"/>
      <c r="L25" s="93"/>
      <c r="Q25" s="93"/>
      <c r="R25" s="93"/>
      <c r="S25" s="93"/>
      <c r="AO25" s="95"/>
    </row>
    <row r="26" spans="2:46" ht="15.75" customHeight="1">
      <c r="B26" s="86"/>
      <c r="C26" s="123"/>
      <c r="D26" s="123"/>
      <c r="E26" s="123"/>
      <c r="F26" s="124"/>
      <c r="G26" s="123"/>
      <c r="H26" s="124"/>
      <c r="I26" s="123"/>
      <c r="J26" s="123"/>
      <c r="K26" s="123"/>
      <c r="L26" s="93"/>
      <c r="M26" s="12"/>
      <c r="U26" s="93"/>
      <c r="V26" s="16"/>
      <c r="AO26" s="95"/>
      <c r="AP26" s="221" t="s">
        <v>12</v>
      </c>
    </row>
    <row r="27" spans="2:46" ht="15.75" customHeight="1">
      <c r="B27" s="86"/>
      <c r="C27" s="123"/>
      <c r="D27" s="123"/>
      <c r="E27" s="123"/>
      <c r="F27" s="124"/>
      <c r="G27" s="123"/>
      <c r="H27" s="124"/>
      <c r="I27" s="123"/>
      <c r="J27" s="123"/>
      <c r="K27" s="123"/>
      <c r="L27" s="93"/>
      <c r="M27" s="12"/>
      <c r="U27" s="93"/>
      <c r="V27" s="16"/>
      <c r="AF27" s="223" t="s">
        <v>3</v>
      </c>
      <c r="AG27" s="223" t="s">
        <v>17</v>
      </c>
      <c r="AH27" s="223" t="s">
        <v>7</v>
      </c>
      <c r="AL27" s="223" t="s">
        <v>10</v>
      </c>
      <c r="AO27" s="95"/>
      <c r="AP27" s="221"/>
      <c r="AQ27" s="217" t="s">
        <v>13</v>
      </c>
      <c r="AT27" s="219" t="str">
        <f>AT4</f>
        <v>Spiele</v>
      </c>
    </row>
    <row r="28" spans="2:46" ht="15.75" customHeight="1">
      <c r="B28" s="86"/>
      <c r="C28" s="123"/>
      <c r="D28" s="123"/>
      <c r="E28" s="123"/>
      <c r="F28" s="124"/>
      <c r="G28" s="123"/>
      <c r="H28" s="124"/>
      <c r="I28" s="123"/>
      <c r="J28" s="123"/>
      <c r="K28" s="123"/>
      <c r="L28" s="93"/>
      <c r="M28" s="12"/>
      <c r="U28" s="93"/>
      <c r="V28" s="16"/>
      <c r="AF28" s="223"/>
      <c r="AG28" s="223"/>
      <c r="AH28" s="223"/>
      <c r="AL28" s="223"/>
      <c r="AO28" s="95"/>
      <c r="AP28" s="221"/>
      <c r="AQ28" s="217"/>
      <c r="AT28" s="219"/>
    </row>
    <row r="29" spans="2:46" ht="15.75" customHeight="1">
      <c r="B29" s="86"/>
      <c r="C29" s="123"/>
      <c r="D29" s="123"/>
      <c r="E29" s="123"/>
      <c r="F29" s="124"/>
      <c r="G29" s="123"/>
      <c r="H29" s="124"/>
      <c r="I29" s="123"/>
      <c r="J29" s="123"/>
      <c r="K29" s="123"/>
      <c r="L29" s="93"/>
      <c r="M29" s="12"/>
      <c r="U29" s="93"/>
      <c r="V29" s="16"/>
      <c r="AF29" s="223"/>
      <c r="AG29" s="223"/>
      <c r="AH29" s="223"/>
      <c r="AL29" s="223"/>
      <c r="AO29" s="95"/>
      <c r="AP29" s="221"/>
      <c r="AQ29" s="217"/>
      <c r="AT29" s="219"/>
    </row>
    <row r="30" spans="2:46" ht="15.75" customHeight="1">
      <c r="B30" s="86"/>
      <c r="C30" s="123"/>
      <c r="D30" s="123"/>
      <c r="E30" s="123"/>
      <c r="F30" s="124"/>
      <c r="G30" s="123"/>
      <c r="H30" s="124"/>
      <c r="I30" s="123"/>
      <c r="J30" s="123"/>
      <c r="K30" s="123"/>
      <c r="U30" s="93"/>
      <c r="V30"/>
      <c r="AA30" s="96"/>
      <c r="AB30" s="97"/>
      <c r="AC30" s="97"/>
      <c r="AF30" s="224"/>
      <c r="AG30" s="224"/>
      <c r="AH30" s="224"/>
      <c r="AI30" s="98" t="s">
        <v>8</v>
      </c>
      <c r="AJ30" s="99" t="s">
        <v>9</v>
      </c>
      <c r="AK30" s="100" t="s">
        <v>5</v>
      </c>
      <c r="AL30" s="224"/>
      <c r="AO30" s="101"/>
      <c r="AP30" s="222"/>
      <c r="AQ30" s="218"/>
      <c r="AT30" s="220"/>
    </row>
    <row r="31" spans="2:46" ht="15">
      <c r="B31" s="86"/>
      <c r="C31" s="123"/>
      <c r="D31" s="123"/>
      <c r="E31" s="123"/>
      <c r="F31" s="124"/>
      <c r="G31" s="123"/>
      <c r="H31" s="124"/>
      <c r="I31" s="123"/>
      <c r="J31" s="123"/>
      <c r="K31" s="123"/>
      <c r="U31" s="93"/>
      <c r="V31" s="102" t="s">
        <v>18</v>
      </c>
      <c r="W31" s="103" t="str">
        <f t="shared" ref="W31:W36" si="2">B5</f>
        <v>Mitterböck</v>
      </c>
      <c r="AF31" s="104">
        <f t="shared" ref="AF31:AL31" si="3">AF6</f>
        <v>10</v>
      </c>
      <c r="AG31" s="104">
        <f t="shared" si="3"/>
        <v>144</v>
      </c>
      <c r="AH31" s="104">
        <f t="shared" si="3"/>
        <v>258</v>
      </c>
      <c r="AI31" s="104">
        <f t="shared" si="3"/>
        <v>0.55800000000000005</v>
      </c>
      <c r="AJ31" s="105">
        <f t="shared" si="3"/>
        <v>0.88200000000000001</v>
      </c>
      <c r="AK31" s="106">
        <f t="shared" si="3"/>
        <v>6</v>
      </c>
      <c r="AL31" s="104">
        <f t="shared" si="3"/>
        <v>1</v>
      </c>
      <c r="AO31" s="107"/>
      <c r="AP31" s="105">
        <f>AP6</f>
        <v>10.018599999999999</v>
      </c>
      <c r="AQ31" s="104">
        <f>AQ6</f>
        <v>30</v>
      </c>
      <c r="AR31" s="104"/>
      <c r="AS31" s="104"/>
      <c r="AT31" s="108">
        <f>AT6</f>
        <v>5</v>
      </c>
    </row>
    <row r="32" spans="2:46" ht="15">
      <c r="B32" s="86"/>
      <c r="C32" s="123"/>
      <c r="D32" s="123"/>
      <c r="E32" s="123"/>
      <c r="F32" s="124"/>
      <c r="G32" s="123"/>
      <c r="H32" s="124"/>
      <c r="I32" s="123"/>
      <c r="J32" s="123"/>
      <c r="K32" s="123"/>
      <c r="U32" s="93"/>
      <c r="V32" s="102" t="s">
        <v>19</v>
      </c>
      <c r="W32" s="103" t="str">
        <f t="shared" si="2"/>
        <v>Steinberger</v>
      </c>
      <c r="AF32" s="104">
        <f t="shared" ref="AF32:AL32" si="4">AF9</f>
        <v>8</v>
      </c>
      <c r="AG32" s="104">
        <f t="shared" si="4"/>
        <v>122</v>
      </c>
      <c r="AH32" s="104">
        <f t="shared" si="4"/>
        <v>263</v>
      </c>
      <c r="AI32" s="104">
        <f t="shared" si="4"/>
        <v>0.46300000000000002</v>
      </c>
      <c r="AJ32" s="105">
        <f t="shared" si="4"/>
        <v>0.78900000000000003</v>
      </c>
      <c r="AK32" s="106">
        <f t="shared" si="4"/>
        <v>5</v>
      </c>
      <c r="AL32" s="104">
        <f t="shared" si="4"/>
        <v>2</v>
      </c>
      <c r="AO32" s="107"/>
      <c r="AP32" s="105">
        <f>AP9</f>
        <v>8.0154333333333341</v>
      </c>
      <c r="AQ32" s="104">
        <f>AQ9</f>
        <v>30</v>
      </c>
      <c r="AT32" s="108">
        <f>AT9</f>
        <v>5</v>
      </c>
    </row>
    <row r="33" spans="2:46" ht="15">
      <c r="B33" s="86"/>
      <c r="C33" s="123"/>
      <c r="D33" s="123"/>
      <c r="E33" s="123"/>
      <c r="F33" s="124"/>
      <c r="G33" s="123"/>
      <c r="H33" s="124"/>
      <c r="I33" s="123"/>
      <c r="J33" s="123"/>
      <c r="K33" s="123"/>
      <c r="U33" s="93"/>
      <c r="V33" s="102" t="s">
        <v>20</v>
      </c>
      <c r="W33" s="103" t="str">
        <f t="shared" si="2"/>
        <v>Al-Mamar</v>
      </c>
      <c r="AF33" s="104">
        <f t="shared" ref="AF33:AL33" si="5">AF12</f>
        <v>4</v>
      </c>
      <c r="AG33" s="104">
        <f t="shared" si="5"/>
        <v>111</v>
      </c>
      <c r="AH33" s="104">
        <f t="shared" si="5"/>
        <v>240</v>
      </c>
      <c r="AI33" s="104">
        <f t="shared" si="5"/>
        <v>0.46200000000000002</v>
      </c>
      <c r="AJ33" s="105">
        <f t="shared" si="5"/>
        <v>0.58799999999999997</v>
      </c>
      <c r="AK33" s="106">
        <f t="shared" si="5"/>
        <v>4</v>
      </c>
      <c r="AL33" s="104">
        <f t="shared" si="5"/>
        <v>3</v>
      </c>
      <c r="AO33" s="107"/>
      <c r="AP33" s="105">
        <f>AP12</f>
        <v>4.0153999999999996</v>
      </c>
      <c r="AQ33" s="104">
        <f>AQ12</f>
        <v>30</v>
      </c>
      <c r="AT33" s="108">
        <f>AT12</f>
        <v>5</v>
      </c>
    </row>
    <row r="34" spans="2:46" ht="15">
      <c r="B34" s="86"/>
      <c r="C34" s="123"/>
      <c r="D34" s="123"/>
      <c r="E34" s="123"/>
      <c r="F34" s="124"/>
      <c r="G34" s="123"/>
      <c r="H34" s="124"/>
      <c r="I34" s="123"/>
      <c r="J34" s="123"/>
      <c r="K34" s="123"/>
      <c r="U34" s="93"/>
      <c r="V34" s="102" t="s">
        <v>24</v>
      </c>
      <c r="W34" s="103" t="str">
        <f t="shared" si="2"/>
        <v>Scholze</v>
      </c>
      <c r="AF34" s="104">
        <f t="shared" ref="AF34:AL34" si="6">AF15</f>
        <v>4</v>
      </c>
      <c r="AG34" s="104">
        <f t="shared" si="6"/>
        <v>97</v>
      </c>
      <c r="AH34" s="104">
        <f t="shared" si="6"/>
        <v>270</v>
      </c>
      <c r="AI34" s="104">
        <f t="shared" si="6"/>
        <v>0.35899999999999999</v>
      </c>
      <c r="AJ34" s="105">
        <f t="shared" si="6"/>
        <v>0.42499999999999999</v>
      </c>
      <c r="AK34" s="106">
        <f t="shared" si="6"/>
        <v>3</v>
      </c>
      <c r="AL34" s="104">
        <f t="shared" si="6"/>
        <v>4</v>
      </c>
      <c r="AO34" s="107"/>
      <c r="AP34" s="105">
        <f>AP15</f>
        <v>4.0119666666666669</v>
      </c>
      <c r="AQ34" s="104">
        <f>AQ15</f>
        <v>30</v>
      </c>
      <c r="AT34" s="108">
        <f>AT15</f>
        <v>5</v>
      </c>
    </row>
    <row r="35" spans="2:46" ht="15">
      <c r="B35" s="86"/>
      <c r="C35" s="123"/>
      <c r="D35" s="123"/>
      <c r="E35" s="123"/>
      <c r="F35" s="124"/>
      <c r="G35" s="123"/>
      <c r="H35" s="124"/>
      <c r="I35" s="123"/>
      <c r="J35" s="123"/>
      <c r="K35" s="123"/>
      <c r="U35" s="93"/>
      <c r="V35" s="102" t="s">
        <v>25</v>
      </c>
      <c r="W35" s="103" t="str">
        <f t="shared" si="2"/>
        <v>Angerer</v>
      </c>
      <c r="AF35" s="104">
        <f t="shared" ref="AF35:AL35" si="7">AF18</f>
        <v>0</v>
      </c>
      <c r="AG35" s="104">
        <f t="shared" si="7"/>
        <v>90</v>
      </c>
      <c r="AH35" s="104">
        <f t="shared" si="7"/>
        <v>276</v>
      </c>
      <c r="AI35" s="104">
        <f t="shared" si="7"/>
        <v>0.32600000000000001</v>
      </c>
      <c r="AJ35" s="105" t="str">
        <f t="shared" si="7"/>
        <v>—</v>
      </c>
      <c r="AK35" s="106">
        <f t="shared" si="7"/>
        <v>3</v>
      </c>
      <c r="AL35" s="104">
        <f t="shared" si="7"/>
        <v>6</v>
      </c>
      <c r="AO35" s="107"/>
      <c r="AP35" s="105">
        <f>AP18</f>
        <v>1.0866666666666667E-2</v>
      </c>
      <c r="AQ35" s="104">
        <f>AQ18</f>
        <v>30</v>
      </c>
      <c r="AT35" s="108">
        <f>AT18</f>
        <v>5</v>
      </c>
    </row>
    <row r="36" spans="2:46" ht="15">
      <c r="B36" s="86"/>
      <c r="C36" s="123"/>
      <c r="D36" s="123"/>
      <c r="E36" s="123"/>
      <c r="F36" s="124"/>
      <c r="G36" s="123"/>
      <c r="H36" s="124"/>
      <c r="I36" s="123"/>
      <c r="J36" s="123"/>
      <c r="K36" s="123"/>
      <c r="U36" s="93"/>
      <c r="V36" s="102" t="s">
        <v>26</v>
      </c>
      <c r="W36" s="103" t="str">
        <f t="shared" si="2"/>
        <v>Studnicka</v>
      </c>
      <c r="AF36" s="104">
        <f t="shared" ref="AF36:AL36" si="8">AF21</f>
        <v>4</v>
      </c>
      <c r="AG36" s="104">
        <f t="shared" si="8"/>
        <v>69</v>
      </c>
      <c r="AH36" s="104">
        <f t="shared" si="8"/>
        <v>269</v>
      </c>
      <c r="AI36" s="104">
        <f t="shared" si="8"/>
        <v>0.25600000000000001</v>
      </c>
      <c r="AJ36" s="105">
        <f t="shared" si="8"/>
        <v>0.45400000000000001</v>
      </c>
      <c r="AK36" s="106">
        <f t="shared" si="8"/>
        <v>3</v>
      </c>
      <c r="AL36" s="104">
        <f t="shared" si="8"/>
        <v>5</v>
      </c>
      <c r="AO36" s="107"/>
      <c r="AP36" s="105">
        <f>AP21</f>
        <v>4.0085333333333333</v>
      </c>
      <c r="AQ36" s="104">
        <f>AQ21</f>
        <v>30</v>
      </c>
      <c r="AT36" s="108">
        <f>AT21</f>
        <v>5</v>
      </c>
    </row>
    <row r="37" spans="2:46" ht="15">
      <c r="B37" s="86"/>
      <c r="C37" s="123"/>
      <c r="D37" s="123"/>
      <c r="E37" s="123"/>
      <c r="F37" s="124"/>
      <c r="G37" s="123"/>
      <c r="H37" s="124"/>
      <c r="I37" s="123"/>
      <c r="J37" s="123"/>
      <c r="K37" s="123"/>
      <c r="U37" s="93"/>
      <c r="V37" s="102"/>
      <c r="W37" s="103"/>
      <c r="AF37" s="104"/>
      <c r="AG37" s="104"/>
      <c r="AH37" s="104"/>
      <c r="AI37" s="104"/>
      <c r="AJ37" s="105"/>
      <c r="AK37" s="106"/>
      <c r="AL37" s="104"/>
      <c r="AO37" s="107"/>
      <c r="AP37" s="105"/>
      <c r="AQ37" s="104"/>
      <c r="AT37" s="108"/>
    </row>
    <row r="38" spans="2:46" ht="16">
      <c r="B38" s="86"/>
      <c r="C38" s="123"/>
      <c r="D38" s="123"/>
      <c r="E38" s="123"/>
      <c r="F38" s="124"/>
      <c r="G38" s="123"/>
      <c r="H38" s="124"/>
      <c r="I38" s="123"/>
      <c r="J38" s="123"/>
      <c r="K38" s="123"/>
      <c r="V38" s="109" t="s">
        <v>21</v>
      </c>
      <c r="W38" s="110">
        <f>SUM(AG5:AG22)</f>
        <v>633</v>
      </c>
      <c r="X38" s="111"/>
      <c r="AF38" s="104"/>
      <c r="AG38" s="104"/>
      <c r="AH38" s="104"/>
      <c r="AI38" s="104"/>
      <c r="AJ38" s="105"/>
      <c r="AK38" s="106"/>
      <c r="AL38" s="104"/>
      <c r="AO38" s="107"/>
      <c r="AP38" s="105"/>
      <c r="AQ38" s="104"/>
      <c r="AT38" s="108"/>
    </row>
    <row r="39" spans="2:46" ht="16">
      <c r="B39" s="86"/>
      <c r="C39" s="123"/>
      <c r="D39" s="123"/>
      <c r="E39" s="123"/>
      <c r="F39" s="124"/>
      <c r="G39" s="123"/>
      <c r="H39" s="124"/>
      <c r="I39" s="123"/>
      <c r="J39" s="123"/>
      <c r="K39" s="123"/>
      <c r="V39" s="109" t="s">
        <v>22</v>
      </c>
      <c r="W39" s="110">
        <f>SUM(AH5:AH22)</f>
        <v>1576</v>
      </c>
      <c r="X39" s="111"/>
      <c r="AF39" s="104"/>
      <c r="AG39" s="104"/>
      <c r="AH39" s="104"/>
      <c r="AI39" s="104"/>
      <c r="AJ39" s="105"/>
      <c r="AK39" s="106"/>
      <c r="AL39" s="104"/>
      <c r="AO39" s="107"/>
      <c r="AP39" s="105"/>
      <c r="AQ39" s="112"/>
      <c r="AT39" s="108"/>
    </row>
    <row r="40" spans="2:46" ht="23">
      <c r="B40" s="195">
        <f>AL6</f>
        <v>1</v>
      </c>
      <c r="C40" s="196" t="str">
        <f>M5</f>
        <v>Helga Mitterböck</v>
      </c>
      <c r="D40" s="196"/>
      <c r="E40" s="196"/>
      <c r="F40" s="196"/>
      <c r="G40" s="196"/>
      <c r="H40" s="124"/>
      <c r="I40" s="123"/>
      <c r="J40" s="123"/>
      <c r="K40" s="123"/>
      <c r="V40" s="113" t="s">
        <v>23</v>
      </c>
      <c r="W40" s="114">
        <f>W38/W39</f>
        <v>0.4016497461928934</v>
      </c>
      <c r="X40" s="111"/>
      <c r="AF40" s="104"/>
      <c r="AG40" s="104"/>
      <c r="AH40" s="104"/>
      <c r="AI40" s="104"/>
      <c r="AJ40" s="105"/>
      <c r="AK40" s="106"/>
      <c r="AL40" s="104"/>
      <c r="AO40" s="107"/>
      <c r="AP40" s="105"/>
      <c r="AQ40" s="112"/>
      <c r="AT40" s="108"/>
    </row>
    <row r="41" spans="2:46" ht="15.75" customHeight="1">
      <c r="B41" s="195"/>
      <c r="C41" s="196"/>
      <c r="D41" s="196"/>
      <c r="E41" s="196"/>
      <c r="F41" s="196"/>
      <c r="G41" s="196"/>
      <c r="H41" s="124"/>
      <c r="I41" s="123"/>
      <c r="J41" s="123"/>
      <c r="K41" s="123"/>
      <c r="U41" s="93"/>
      <c r="V41" s="102"/>
      <c r="W41" s="103"/>
      <c r="AF41" s="104"/>
      <c r="AG41" s="104"/>
      <c r="AH41" s="104"/>
      <c r="AI41" s="104"/>
      <c r="AJ41" s="105"/>
      <c r="AK41" s="106"/>
      <c r="AL41" s="104"/>
      <c r="AO41" s="104"/>
      <c r="AP41" s="105"/>
      <c r="AQ41" s="104"/>
      <c r="AT41" s="108"/>
    </row>
    <row r="42" spans="2:46" ht="15.75" customHeight="1">
      <c r="B42" s="209" t="s">
        <v>41</v>
      </c>
      <c r="C42" s="210" t="s">
        <v>27</v>
      </c>
      <c r="D42" s="210" t="s">
        <v>28</v>
      </c>
      <c r="E42" s="210" t="s">
        <v>29</v>
      </c>
      <c r="F42" s="210" t="s">
        <v>42</v>
      </c>
      <c r="G42" s="210" t="s">
        <v>5</v>
      </c>
      <c r="H42" s="124"/>
      <c r="I42" s="123"/>
      <c r="J42" s="123"/>
      <c r="K42" s="123"/>
      <c r="U42" s="93"/>
      <c r="V42" s="102"/>
      <c r="W42" s="103"/>
      <c r="AF42" s="104"/>
      <c r="AG42" s="104"/>
      <c r="AH42" s="104"/>
      <c r="AI42" s="104"/>
      <c r="AJ42" s="105"/>
      <c r="AK42" s="106"/>
      <c r="AL42" s="104"/>
      <c r="AO42" s="104"/>
      <c r="AP42" s="105"/>
      <c r="AQ42" s="104"/>
      <c r="AT42" s="108"/>
    </row>
    <row r="43" spans="2:46" ht="15.75" customHeight="1">
      <c r="B43" s="199" t="str">
        <f>Q4</f>
        <v>Steinberger</v>
      </c>
      <c r="C43" s="200">
        <f>R6</f>
        <v>2</v>
      </c>
      <c r="D43" s="200">
        <f>Q5</f>
        <v>30</v>
      </c>
      <c r="E43" s="201">
        <f>S5</f>
        <v>47</v>
      </c>
      <c r="F43" s="202">
        <f t="shared" ref="F43:F48" si="9">ROUNDDOWN(D43/E43,3)</f>
        <v>0.63800000000000001</v>
      </c>
      <c r="G43" s="201">
        <f>S7</f>
        <v>3</v>
      </c>
      <c r="H43" s="124"/>
      <c r="I43" s="123"/>
      <c r="J43" s="123"/>
      <c r="K43" s="123"/>
      <c r="U43" s="93"/>
      <c r="V43" s="102"/>
      <c r="W43" s="103"/>
      <c r="AF43" s="104"/>
      <c r="AG43" s="104"/>
      <c r="AH43" s="104"/>
      <c r="AI43" s="104"/>
      <c r="AJ43" s="105"/>
      <c r="AK43" s="106"/>
      <c r="AL43" s="104"/>
      <c r="AO43" s="104"/>
      <c r="AP43" s="105"/>
      <c r="AQ43" s="104"/>
      <c r="AT43" s="108"/>
    </row>
    <row r="44" spans="2:46" ht="15.75" customHeight="1">
      <c r="B44" s="199" t="str">
        <f>T4</f>
        <v>Al-Mamar</v>
      </c>
      <c r="C44" s="211">
        <f>U6</f>
        <v>2</v>
      </c>
      <c r="D44" s="200">
        <f>T5</f>
        <v>30</v>
      </c>
      <c r="E44" s="201">
        <f>V5</f>
        <v>34</v>
      </c>
      <c r="F44" s="202">
        <f t="shared" si="9"/>
        <v>0.88200000000000001</v>
      </c>
      <c r="G44" s="201">
        <f>V7</f>
        <v>5</v>
      </c>
      <c r="H44" s="124"/>
      <c r="I44" s="123"/>
      <c r="J44" s="123"/>
      <c r="K44" s="123"/>
      <c r="U44" s="93"/>
      <c r="V44" s="102"/>
      <c r="W44" s="103"/>
      <c r="AF44" s="104"/>
      <c r="AG44" s="104"/>
      <c r="AH44" s="104"/>
      <c r="AI44" s="104"/>
      <c r="AJ44" s="105"/>
      <c r="AK44" s="106"/>
      <c r="AL44" s="104"/>
      <c r="AO44" s="104"/>
      <c r="AP44" s="105"/>
      <c r="AQ44" s="104"/>
      <c r="AT44" s="108"/>
    </row>
    <row r="45" spans="2:46" ht="15.75" customHeight="1">
      <c r="B45" s="199" t="str">
        <f>W4</f>
        <v>Scholze</v>
      </c>
      <c r="C45" s="211">
        <f>X6</f>
        <v>2</v>
      </c>
      <c r="D45" s="200">
        <f>W5</f>
        <v>30</v>
      </c>
      <c r="E45" s="200">
        <f>Y5</f>
        <v>57</v>
      </c>
      <c r="F45" s="202">
        <f t="shared" si="9"/>
        <v>0.52600000000000002</v>
      </c>
      <c r="G45" s="201">
        <f>Y7</f>
        <v>3</v>
      </c>
      <c r="H45" s="124"/>
      <c r="I45" s="123"/>
      <c r="J45" s="123"/>
      <c r="K45" s="123"/>
      <c r="U45" s="93"/>
      <c r="V45" s="102"/>
      <c r="W45" s="103"/>
      <c r="AF45" s="104"/>
      <c r="AG45" s="104"/>
      <c r="AH45" s="104"/>
      <c r="AI45" s="104"/>
      <c r="AJ45" s="105"/>
      <c r="AK45" s="106"/>
      <c r="AL45" s="104"/>
      <c r="AO45" s="104"/>
      <c r="AP45" s="105"/>
      <c r="AQ45" s="104"/>
      <c r="AT45" s="108"/>
    </row>
    <row r="46" spans="2:46" ht="15.75" customHeight="1">
      <c r="B46" s="199" t="str">
        <f>Z4</f>
        <v>Angerer</v>
      </c>
      <c r="C46" s="200">
        <f>AA6</f>
        <v>2</v>
      </c>
      <c r="D46" s="200">
        <f>Z5</f>
        <v>29</v>
      </c>
      <c r="E46" s="201">
        <f>AB5</f>
        <v>60</v>
      </c>
      <c r="F46" s="202">
        <f t="shared" si="9"/>
        <v>0.48299999999999998</v>
      </c>
      <c r="G46" s="201">
        <f>AB7</f>
        <v>6</v>
      </c>
      <c r="H46" s="124"/>
      <c r="I46" s="123"/>
      <c r="J46" s="123"/>
      <c r="K46" s="123"/>
      <c r="U46" s="93"/>
      <c r="AF46" s="104"/>
    </row>
    <row r="47" spans="2:46" ht="15.75" customHeight="1">
      <c r="B47" s="204" t="str">
        <f>AC4</f>
        <v>Studnicka</v>
      </c>
      <c r="C47" s="205">
        <f>AD6</f>
        <v>2</v>
      </c>
      <c r="D47" s="205">
        <f>AC5</f>
        <v>25</v>
      </c>
      <c r="E47" s="206">
        <f>AE5</f>
        <v>60</v>
      </c>
      <c r="F47" s="207">
        <f t="shared" si="9"/>
        <v>0.41599999999999998</v>
      </c>
      <c r="G47" s="206">
        <f>AE7</f>
        <v>3</v>
      </c>
      <c r="H47" s="124"/>
      <c r="I47" s="123"/>
      <c r="J47" s="123"/>
      <c r="K47" s="123"/>
      <c r="U47" s="93"/>
      <c r="AF47" s="104"/>
    </row>
    <row r="48" spans="2:46" ht="15.75" customHeight="1">
      <c r="B48" s="208" t="s">
        <v>43</v>
      </c>
      <c r="C48" s="200">
        <f>SUM(C43:C47)</f>
        <v>10</v>
      </c>
      <c r="D48" s="200">
        <f>SUM(D43:D47)</f>
        <v>144</v>
      </c>
      <c r="E48" s="200">
        <f>SUM(E43:E47)</f>
        <v>258</v>
      </c>
      <c r="F48" s="202">
        <f t="shared" si="9"/>
        <v>0.55800000000000005</v>
      </c>
      <c r="G48" s="201">
        <f>MAX(G43:G47)</f>
        <v>6</v>
      </c>
      <c r="H48" s="124"/>
      <c r="I48" s="123"/>
      <c r="J48" s="123"/>
      <c r="K48" s="123"/>
      <c r="U48" s="93"/>
    </row>
    <row r="49" spans="2:21" ht="15.75" customHeight="1">
      <c r="F49" s="125"/>
      <c r="H49" s="124"/>
      <c r="I49" s="123"/>
      <c r="J49" s="123"/>
      <c r="K49" s="123"/>
      <c r="U49" s="93"/>
    </row>
    <row r="50" spans="2:21" ht="23">
      <c r="B50" s="195">
        <f>AL9</f>
        <v>2</v>
      </c>
      <c r="C50" s="196" t="str">
        <f>M8</f>
        <v>Monika Steinberger</v>
      </c>
      <c r="D50" s="196"/>
      <c r="E50" s="196"/>
      <c r="F50" s="196"/>
      <c r="G50" s="196"/>
      <c r="H50" s="124"/>
      <c r="I50" s="123"/>
      <c r="J50" s="123"/>
      <c r="K50" s="123"/>
      <c r="U50" s="93"/>
    </row>
    <row r="51" spans="2:21" ht="15.75" customHeight="1">
      <c r="B51" s="195"/>
      <c r="C51" s="196"/>
      <c r="D51" s="196"/>
      <c r="E51" s="196"/>
      <c r="F51" s="196"/>
      <c r="G51" s="196"/>
      <c r="H51" s="124"/>
      <c r="I51" s="123"/>
      <c r="J51" s="123"/>
      <c r="K51" s="123"/>
    </row>
    <row r="52" spans="2:21" ht="15.75" customHeight="1">
      <c r="B52" s="197" t="s">
        <v>41</v>
      </c>
      <c r="C52" s="198" t="s">
        <v>27</v>
      </c>
      <c r="D52" s="198" t="s">
        <v>28</v>
      </c>
      <c r="E52" s="198" t="s">
        <v>29</v>
      </c>
      <c r="F52" s="198" t="s">
        <v>42</v>
      </c>
      <c r="G52" s="198" t="s">
        <v>5</v>
      </c>
      <c r="H52" s="124"/>
      <c r="I52" s="123"/>
      <c r="J52" s="123"/>
      <c r="K52" s="123"/>
    </row>
    <row r="53" spans="2:21" ht="15.75" customHeight="1">
      <c r="B53" s="199" t="str">
        <f>N4</f>
        <v>Mitterböck</v>
      </c>
      <c r="C53" s="200">
        <f>O9</f>
        <v>0</v>
      </c>
      <c r="D53" s="200">
        <f>N8</f>
        <v>13</v>
      </c>
      <c r="E53" s="201">
        <f>P8</f>
        <v>47</v>
      </c>
      <c r="F53" s="202">
        <f t="shared" ref="F53:F58" si="10">ROUNDDOWN(D53/E53,3)</f>
        <v>0.27600000000000002</v>
      </c>
      <c r="G53" s="201">
        <f>P10</f>
        <v>3</v>
      </c>
      <c r="H53" s="124"/>
      <c r="I53" s="123"/>
      <c r="J53" s="123"/>
      <c r="K53" s="123"/>
    </row>
    <row r="54" spans="2:21" ht="15.75" customHeight="1">
      <c r="B54" s="199" t="str">
        <f>T4</f>
        <v>Al-Mamar</v>
      </c>
      <c r="C54" s="203">
        <f>U9</f>
        <v>2</v>
      </c>
      <c r="D54" s="200">
        <f>T8</f>
        <v>30</v>
      </c>
      <c r="E54" s="201">
        <f>V8</f>
        <v>38</v>
      </c>
      <c r="F54" s="202">
        <f t="shared" si="10"/>
        <v>0.78900000000000003</v>
      </c>
      <c r="G54" s="201">
        <f>V10</f>
        <v>3</v>
      </c>
      <c r="H54" s="124"/>
      <c r="I54" s="123"/>
      <c r="J54" s="123"/>
      <c r="K54" s="123"/>
    </row>
    <row r="55" spans="2:21" ht="15.75" customHeight="1">
      <c r="B55" s="199" t="str">
        <f>W4</f>
        <v>Scholze</v>
      </c>
      <c r="C55" s="203">
        <f>X9</f>
        <v>2</v>
      </c>
      <c r="D55" s="200">
        <f>W8</f>
        <v>25</v>
      </c>
      <c r="E55" s="200">
        <f>Y8</f>
        <v>60</v>
      </c>
      <c r="F55" s="202">
        <f t="shared" si="10"/>
        <v>0.41599999999999998</v>
      </c>
      <c r="G55" s="201">
        <f>Y10</f>
        <v>3</v>
      </c>
      <c r="H55" s="124"/>
      <c r="I55" s="123"/>
      <c r="J55" s="123"/>
      <c r="K55" s="123"/>
    </row>
    <row r="56" spans="2:21" ht="15.75" customHeight="1">
      <c r="B56" s="199" t="str">
        <f>Z4</f>
        <v>Angerer</v>
      </c>
      <c r="C56" s="200">
        <f>AA9</f>
        <v>2</v>
      </c>
      <c r="D56" s="200">
        <f>Z8</f>
        <v>24</v>
      </c>
      <c r="E56" s="201">
        <f>AB8</f>
        <v>60</v>
      </c>
      <c r="F56" s="202">
        <f t="shared" si="10"/>
        <v>0.4</v>
      </c>
      <c r="G56" s="201">
        <f>AB10</f>
        <v>3</v>
      </c>
      <c r="H56" s="124"/>
      <c r="I56" s="123"/>
      <c r="J56" s="123"/>
      <c r="K56" s="123"/>
    </row>
    <row r="57" spans="2:21" ht="15.75" customHeight="1">
      <c r="B57" s="204" t="str">
        <f>AC4</f>
        <v>Studnicka</v>
      </c>
      <c r="C57" s="205">
        <f>AD9</f>
        <v>2</v>
      </c>
      <c r="D57" s="205">
        <f>AC8</f>
        <v>30</v>
      </c>
      <c r="E57" s="206">
        <f>AE8</f>
        <v>58</v>
      </c>
      <c r="F57" s="207">
        <f t="shared" si="10"/>
        <v>0.51700000000000002</v>
      </c>
      <c r="G57" s="206">
        <f>AE10</f>
        <v>5</v>
      </c>
      <c r="H57" s="124"/>
      <c r="I57" s="123"/>
      <c r="J57" s="123"/>
      <c r="K57" s="123"/>
    </row>
    <row r="58" spans="2:21" ht="15.75" customHeight="1">
      <c r="B58" s="208" t="s">
        <v>43</v>
      </c>
      <c r="C58" s="200">
        <f>SUM(C53:C57)</f>
        <v>8</v>
      </c>
      <c r="D58" s="200">
        <f>SUM(D53:D57)</f>
        <v>122</v>
      </c>
      <c r="E58" s="200">
        <f>SUM(E53:E57)</f>
        <v>263</v>
      </c>
      <c r="F58" s="202">
        <f t="shared" si="10"/>
        <v>0.46300000000000002</v>
      </c>
      <c r="G58" s="201">
        <f>MAX(G53:G57)</f>
        <v>5</v>
      </c>
      <c r="H58" s="124"/>
      <c r="I58" s="123"/>
      <c r="J58" s="123"/>
      <c r="K58" s="123"/>
    </row>
    <row r="59" spans="2:21" ht="15.75" customHeight="1">
      <c r="F59" s="125"/>
      <c r="H59" s="124"/>
      <c r="I59" s="123"/>
      <c r="J59" s="123"/>
      <c r="K59" s="123"/>
    </row>
    <row r="60" spans="2:21" ht="23">
      <c r="B60" s="195">
        <f>AL12</f>
        <v>3</v>
      </c>
      <c r="C60" s="196" t="str">
        <f>M11</f>
        <v>Natascha Al-Mamar</v>
      </c>
      <c r="D60" s="196"/>
      <c r="E60" s="196"/>
      <c r="F60" s="196"/>
      <c r="G60" s="196"/>
      <c r="H60" s="124"/>
      <c r="I60" s="123"/>
      <c r="J60" s="123"/>
      <c r="K60" s="123"/>
    </row>
    <row r="61" spans="2:21" ht="15.75" customHeight="1">
      <c r="B61" s="195"/>
      <c r="C61" s="196"/>
      <c r="D61" s="196"/>
      <c r="E61" s="196"/>
      <c r="F61" s="196"/>
      <c r="G61" s="196"/>
      <c r="H61" s="124"/>
      <c r="I61" s="123"/>
      <c r="J61" s="123"/>
      <c r="K61" s="123"/>
    </row>
    <row r="62" spans="2:21" ht="15.75" customHeight="1">
      <c r="B62" s="197" t="s">
        <v>41</v>
      </c>
      <c r="C62" s="198" t="s">
        <v>27</v>
      </c>
      <c r="D62" s="198" t="s">
        <v>28</v>
      </c>
      <c r="E62" s="198" t="s">
        <v>29</v>
      </c>
      <c r="F62" s="198" t="s">
        <v>42</v>
      </c>
      <c r="G62" s="198" t="s">
        <v>5</v>
      </c>
      <c r="H62" s="124"/>
      <c r="I62" s="123"/>
      <c r="J62" s="123"/>
      <c r="K62" s="123"/>
    </row>
    <row r="63" spans="2:21" ht="15.75" customHeight="1">
      <c r="B63" s="199" t="str">
        <f>N4</f>
        <v>Mitterböck</v>
      </c>
      <c r="C63" s="200">
        <f>O12</f>
        <v>0</v>
      </c>
      <c r="D63" s="200">
        <f>N11</f>
        <v>13</v>
      </c>
      <c r="E63" s="201">
        <f>P11</f>
        <v>34</v>
      </c>
      <c r="F63" s="202">
        <f t="shared" ref="F63:F68" si="11">ROUNDDOWN(D63/E63,3)</f>
        <v>0.38200000000000001</v>
      </c>
      <c r="G63" s="201">
        <f>P13</f>
        <v>2</v>
      </c>
      <c r="H63" s="124"/>
      <c r="I63" s="123"/>
      <c r="J63" s="123"/>
      <c r="K63" s="123"/>
    </row>
    <row r="64" spans="2:21" ht="15.75" customHeight="1">
      <c r="B64" s="199" t="str">
        <f>Q4</f>
        <v>Steinberger</v>
      </c>
      <c r="C64" s="203">
        <f>R12</f>
        <v>0</v>
      </c>
      <c r="D64" s="200">
        <f>Q11</f>
        <v>26</v>
      </c>
      <c r="E64" s="201">
        <f>S11</f>
        <v>38</v>
      </c>
      <c r="F64" s="202">
        <f t="shared" si="11"/>
        <v>0.68400000000000005</v>
      </c>
      <c r="G64" s="201">
        <f>S13</f>
        <v>3</v>
      </c>
      <c r="H64" s="124"/>
      <c r="I64" s="123"/>
      <c r="J64" s="123"/>
      <c r="K64" s="123"/>
    </row>
    <row r="65" spans="2:11" ht="15.75" customHeight="1">
      <c r="B65" s="199" t="str">
        <f>W4</f>
        <v>Scholze</v>
      </c>
      <c r="C65" s="203">
        <f>X12</f>
        <v>2</v>
      </c>
      <c r="D65" s="200">
        <f>W11</f>
        <v>30</v>
      </c>
      <c r="E65" s="200">
        <f>Y11</f>
        <v>51</v>
      </c>
      <c r="F65" s="202">
        <f t="shared" si="11"/>
        <v>0.58799999999999997</v>
      </c>
      <c r="G65" s="201">
        <f>Y13</f>
        <v>4</v>
      </c>
      <c r="H65" s="124"/>
      <c r="I65" s="123"/>
      <c r="J65" s="123"/>
      <c r="K65" s="123"/>
    </row>
    <row r="66" spans="2:11" ht="15.75" customHeight="1">
      <c r="B66" s="199" t="str">
        <f>Z4</f>
        <v>Angerer</v>
      </c>
      <c r="C66" s="200">
        <f>AA12</f>
        <v>2</v>
      </c>
      <c r="D66" s="200">
        <f>Z11</f>
        <v>30</v>
      </c>
      <c r="E66" s="201">
        <f>AB11</f>
        <v>57</v>
      </c>
      <c r="F66" s="202">
        <f t="shared" si="11"/>
        <v>0.52600000000000002</v>
      </c>
      <c r="G66" s="201">
        <f>AB13</f>
        <v>3</v>
      </c>
      <c r="H66" s="124"/>
      <c r="I66" s="123"/>
      <c r="J66" s="123"/>
      <c r="K66" s="123"/>
    </row>
    <row r="67" spans="2:11" ht="15.75" customHeight="1">
      <c r="B67" s="204" t="str">
        <f>AC4</f>
        <v>Studnicka</v>
      </c>
      <c r="C67" s="205">
        <f>AD12</f>
        <v>0</v>
      </c>
      <c r="D67" s="205">
        <f>Z11</f>
        <v>30</v>
      </c>
      <c r="E67" s="206">
        <f>AE11</f>
        <v>60</v>
      </c>
      <c r="F67" s="207">
        <f t="shared" si="11"/>
        <v>0.5</v>
      </c>
      <c r="G67" s="206">
        <f>AE13</f>
        <v>2</v>
      </c>
      <c r="H67" s="124"/>
      <c r="I67" s="123"/>
      <c r="J67" s="123"/>
      <c r="K67" s="123"/>
    </row>
    <row r="68" spans="2:11" ht="15.75" customHeight="1">
      <c r="B68" s="208" t="s">
        <v>43</v>
      </c>
      <c r="C68" s="200">
        <f>SUM(C63:C67)</f>
        <v>4</v>
      </c>
      <c r="D68" s="200">
        <f>SUM(D63:D67)</f>
        <v>129</v>
      </c>
      <c r="E68" s="200">
        <f>SUM(E63:E67)</f>
        <v>240</v>
      </c>
      <c r="F68" s="202">
        <f t="shared" si="11"/>
        <v>0.53700000000000003</v>
      </c>
      <c r="G68" s="201">
        <f>MAX(G63:G67)</f>
        <v>4</v>
      </c>
      <c r="H68" s="124"/>
      <c r="I68" s="123"/>
      <c r="J68" s="123"/>
      <c r="K68" s="123"/>
    </row>
    <row r="69" spans="2:11" ht="23">
      <c r="B69" s="195">
        <f>AL15</f>
        <v>4</v>
      </c>
      <c r="C69" s="196" t="str">
        <f>M14</f>
        <v>Petra Scholze</v>
      </c>
      <c r="D69" s="196"/>
      <c r="E69" s="196"/>
      <c r="F69" s="196"/>
      <c r="G69" s="196"/>
      <c r="H69" s="124"/>
      <c r="I69" s="123"/>
      <c r="J69" s="123"/>
      <c r="K69" s="123"/>
    </row>
    <row r="70" spans="2:11" ht="15.75" customHeight="1">
      <c r="B70" s="195"/>
      <c r="C70" s="196"/>
      <c r="D70" s="196"/>
      <c r="E70" s="196"/>
      <c r="F70" s="196"/>
      <c r="G70" s="196"/>
      <c r="H70" s="124"/>
      <c r="I70" s="123"/>
      <c r="J70" s="123"/>
      <c r="K70" s="123"/>
    </row>
    <row r="71" spans="2:11" ht="15.75" customHeight="1">
      <c r="B71" s="197" t="s">
        <v>41</v>
      </c>
      <c r="C71" s="198" t="s">
        <v>27</v>
      </c>
      <c r="D71" s="198" t="s">
        <v>28</v>
      </c>
      <c r="E71" s="198" t="s">
        <v>29</v>
      </c>
      <c r="F71" s="198" t="s">
        <v>42</v>
      </c>
      <c r="G71" s="198" t="s">
        <v>5</v>
      </c>
      <c r="H71" s="124"/>
      <c r="I71" s="123"/>
      <c r="J71" s="123"/>
      <c r="K71" s="123"/>
    </row>
    <row r="72" spans="2:11" ht="15.75" customHeight="1">
      <c r="B72" s="199" t="str">
        <f>N4</f>
        <v>Mitterböck</v>
      </c>
      <c r="C72" s="200">
        <f>O15</f>
        <v>0</v>
      </c>
      <c r="D72" s="200">
        <f>N14</f>
        <v>21</v>
      </c>
      <c r="E72" s="201">
        <f>P14</f>
        <v>57</v>
      </c>
      <c r="F72" s="202">
        <f t="shared" ref="F72:F77" si="12">ROUNDDOWN(D72/E72,3)</f>
        <v>0.36799999999999999</v>
      </c>
      <c r="G72" s="201">
        <f>P16</f>
        <v>2</v>
      </c>
      <c r="H72" s="124"/>
      <c r="I72" s="123"/>
      <c r="J72" s="123"/>
      <c r="K72" s="123"/>
    </row>
    <row r="73" spans="2:11" ht="15.75" customHeight="1">
      <c r="B73" s="199" t="str">
        <f>Q4</f>
        <v>Steinberger</v>
      </c>
      <c r="C73" s="203">
        <f>R15</f>
        <v>0</v>
      </c>
      <c r="D73" s="200">
        <f>Q14</f>
        <v>20</v>
      </c>
      <c r="E73" s="201">
        <f>S14</f>
        <v>60</v>
      </c>
      <c r="F73" s="202">
        <f t="shared" si="12"/>
        <v>0.33300000000000002</v>
      </c>
      <c r="G73" s="201">
        <f>S16</f>
        <v>2</v>
      </c>
      <c r="H73" s="124"/>
      <c r="I73" s="123"/>
      <c r="J73" s="123"/>
      <c r="K73" s="123"/>
    </row>
    <row r="74" spans="2:11" ht="15.75" customHeight="1">
      <c r="B74" s="199" t="str">
        <f>T4</f>
        <v>Al-Mamar</v>
      </c>
      <c r="C74" s="203">
        <f>U15</f>
        <v>0</v>
      </c>
      <c r="D74" s="200">
        <f>T14</f>
        <v>16</v>
      </c>
      <c r="E74" s="200">
        <f>V14</f>
        <v>51</v>
      </c>
      <c r="F74" s="202">
        <f t="shared" si="12"/>
        <v>0.313</v>
      </c>
      <c r="G74" s="201">
        <f>V16</f>
        <v>3</v>
      </c>
      <c r="H74" s="124"/>
      <c r="I74" s="123"/>
      <c r="J74" s="123"/>
      <c r="K74" s="123"/>
    </row>
    <row r="75" spans="2:11" ht="15.75" customHeight="1">
      <c r="B75" s="199" t="str">
        <f>Z4</f>
        <v>Angerer</v>
      </c>
      <c r="C75" s="200">
        <f>AA15</f>
        <v>2</v>
      </c>
      <c r="D75" s="200">
        <f>Z14</f>
        <v>20</v>
      </c>
      <c r="E75" s="201">
        <f>AB14</f>
        <v>55</v>
      </c>
      <c r="F75" s="202">
        <f t="shared" si="12"/>
        <v>0.36299999999999999</v>
      </c>
      <c r="G75" s="201">
        <f>AB16</f>
        <v>2</v>
      </c>
      <c r="H75" s="124"/>
      <c r="I75" s="123"/>
      <c r="J75" s="123"/>
      <c r="K75" s="123"/>
    </row>
    <row r="76" spans="2:11" ht="15.75" customHeight="1">
      <c r="B76" s="204" t="str">
        <f>AC4</f>
        <v>Studnicka</v>
      </c>
      <c r="C76" s="205">
        <f>AD15</f>
        <v>2</v>
      </c>
      <c r="D76" s="205">
        <f>AC14</f>
        <v>20</v>
      </c>
      <c r="E76" s="206">
        <f>AE14</f>
        <v>47</v>
      </c>
      <c r="F76" s="207">
        <f t="shared" si="12"/>
        <v>0.42499999999999999</v>
      </c>
      <c r="G76" s="206">
        <f>AE16</f>
        <v>3</v>
      </c>
      <c r="H76" s="124"/>
      <c r="I76" s="123"/>
      <c r="J76" s="123"/>
      <c r="K76" s="123"/>
    </row>
    <row r="77" spans="2:11" ht="15.75" customHeight="1">
      <c r="B77" s="208" t="s">
        <v>43</v>
      </c>
      <c r="C77" s="200">
        <f>SUM(C72:C76)</f>
        <v>4</v>
      </c>
      <c r="D77" s="200">
        <f>SUM(D72:D76)</f>
        <v>97</v>
      </c>
      <c r="E77" s="200">
        <f>SUM(E72:E76)</f>
        <v>270</v>
      </c>
      <c r="F77" s="202">
        <f t="shared" si="12"/>
        <v>0.35899999999999999</v>
      </c>
      <c r="G77" s="201">
        <f>MAX(G72:G76)</f>
        <v>3</v>
      </c>
      <c r="H77" s="124"/>
      <c r="I77" s="123"/>
      <c r="J77" s="123"/>
      <c r="K77" s="123"/>
    </row>
    <row r="78" spans="2:11" ht="15.75" customHeight="1">
      <c r="F78" s="125"/>
      <c r="H78" s="124"/>
      <c r="I78" s="123"/>
      <c r="J78" s="123"/>
      <c r="K78" s="123"/>
    </row>
    <row r="79" spans="2:11" ht="23">
      <c r="B79" s="195">
        <f>AL18</f>
        <v>6</v>
      </c>
      <c r="C79" s="196" t="str">
        <f>M17</f>
        <v>Verena Angerer</v>
      </c>
      <c r="D79" s="196"/>
      <c r="E79" s="196"/>
      <c r="F79" s="196"/>
      <c r="G79" s="196"/>
      <c r="H79" s="124"/>
      <c r="I79" s="123"/>
      <c r="J79" s="123"/>
      <c r="K79" s="123"/>
    </row>
    <row r="80" spans="2:11" ht="15.75" customHeight="1">
      <c r="B80" s="195"/>
      <c r="C80" s="196"/>
      <c r="D80" s="196"/>
      <c r="E80" s="196"/>
      <c r="F80" s="196"/>
      <c r="G80" s="196"/>
      <c r="H80" s="124"/>
      <c r="I80" s="123"/>
      <c r="J80" s="123"/>
      <c r="K80" s="123"/>
    </row>
    <row r="81" spans="2:11" ht="15.75" customHeight="1">
      <c r="B81" s="197" t="s">
        <v>41</v>
      </c>
      <c r="C81" s="198" t="s">
        <v>27</v>
      </c>
      <c r="D81" s="198" t="s">
        <v>28</v>
      </c>
      <c r="E81" s="198" t="s">
        <v>29</v>
      </c>
      <c r="F81" s="198" t="s">
        <v>42</v>
      </c>
      <c r="G81" s="198" t="s">
        <v>5</v>
      </c>
      <c r="H81" s="124"/>
      <c r="I81" s="123"/>
      <c r="J81" s="123"/>
      <c r="K81" s="123"/>
    </row>
    <row r="82" spans="2:11" ht="15.75" customHeight="1">
      <c r="B82" s="199" t="str">
        <f>N4</f>
        <v>Mitterböck</v>
      </c>
      <c r="C82" s="200">
        <f>O18</f>
        <v>0</v>
      </c>
      <c r="D82" s="200">
        <f>N17</f>
        <v>19</v>
      </c>
      <c r="E82" s="201">
        <f>P17</f>
        <v>60</v>
      </c>
      <c r="F82" s="202">
        <f t="shared" ref="F82:F87" si="13">ROUNDDOWN(D82/E82,3)</f>
        <v>0.316</v>
      </c>
      <c r="G82" s="201">
        <f>P19</f>
        <v>2</v>
      </c>
      <c r="H82" s="124"/>
      <c r="I82" s="123"/>
      <c r="J82" s="123"/>
      <c r="K82" s="123"/>
    </row>
    <row r="83" spans="2:11" ht="15.75" customHeight="1">
      <c r="B83" s="199" t="str">
        <f>Q4</f>
        <v>Steinberger</v>
      </c>
      <c r="C83" s="203">
        <f>R18</f>
        <v>0</v>
      </c>
      <c r="D83" s="200">
        <f>Q17</f>
        <v>19</v>
      </c>
      <c r="E83" s="201">
        <f>S17</f>
        <v>60</v>
      </c>
      <c r="F83" s="202">
        <f t="shared" si="13"/>
        <v>0.316</v>
      </c>
      <c r="G83" s="201">
        <f>S19</f>
        <v>3</v>
      </c>
      <c r="H83" s="124"/>
      <c r="I83" s="123"/>
      <c r="J83" s="123"/>
      <c r="K83" s="123"/>
    </row>
    <row r="84" spans="2:11" ht="15.75" customHeight="1">
      <c r="B84" s="199" t="str">
        <f>T4</f>
        <v>Al-Mamar</v>
      </c>
      <c r="C84" s="203">
        <f>U18</f>
        <v>0</v>
      </c>
      <c r="D84" s="200">
        <f>T17</f>
        <v>17</v>
      </c>
      <c r="E84" s="200">
        <f>V17</f>
        <v>57</v>
      </c>
      <c r="F84" s="202">
        <f t="shared" si="13"/>
        <v>0.29799999999999999</v>
      </c>
      <c r="G84" s="201">
        <f>V19</f>
        <v>2</v>
      </c>
      <c r="H84" s="124"/>
      <c r="I84" s="123"/>
      <c r="J84" s="123"/>
      <c r="K84" s="123"/>
    </row>
    <row r="85" spans="2:11" ht="15.75" customHeight="1">
      <c r="B85" s="199" t="str">
        <f>W4</f>
        <v>Scholze</v>
      </c>
      <c r="C85" s="200">
        <f>X18</f>
        <v>0</v>
      </c>
      <c r="D85" s="200">
        <f>W17</f>
        <v>19</v>
      </c>
      <c r="E85" s="201">
        <f>Y17</f>
        <v>55</v>
      </c>
      <c r="F85" s="202">
        <f t="shared" si="13"/>
        <v>0.34499999999999997</v>
      </c>
      <c r="G85" s="201">
        <f>Y19</f>
        <v>2</v>
      </c>
      <c r="H85" s="124"/>
      <c r="I85" s="123"/>
      <c r="J85" s="123"/>
      <c r="K85" s="123"/>
    </row>
    <row r="86" spans="2:11" ht="15.75" customHeight="1">
      <c r="B86" s="204" t="str">
        <f>AC4</f>
        <v>Studnicka</v>
      </c>
      <c r="C86" s="205">
        <f>AD18</f>
        <v>0</v>
      </c>
      <c r="D86" s="205">
        <f>AC17</f>
        <v>16</v>
      </c>
      <c r="E86" s="206">
        <f>AE17</f>
        <v>44</v>
      </c>
      <c r="F86" s="207">
        <f t="shared" si="13"/>
        <v>0.36299999999999999</v>
      </c>
      <c r="G86" s="206">
        <f>AE19</f>
        <v>2</v>
      </c>
      <c r="H86" s="124"/>
      <c r="I86" s="123"/>
      <c r="J86" s="123"/>
      <c r="K86" s="123"/>
    </row>
    <row r="87" spans="2:11" ht="15.75" customHeight="1">
      <c r="B87" s="208" t="s">
        <v>43</v>
      </c>
      <c r="C87" s="200">
        <f>SUM(C82:C86)</f>
        <v>0</v>
      </c>
      <c r="D87" s="200">
        <f>SUM(D82:D86)</f>
        <v>90</v>
      </c>
      <c r="E87" s="200">
        <f>SUM(E82:E86)</f>
        <v>276</v>
      </c>
      <c r="F87" s="202">
        <f t="shared" si="13"/>
        <v>0.32600000000000001</v>
      </c>
      <c r="G87" s="201">
        <f>MAX(G82:G86)</f>
        <v>3</v>
      </c>
    </row>
    <row r="88" spans="2:11" ht="15.75" customHeight="1">
      <c r="B88" s="208"/>
      <c r="C88" s="200"/>
      <c r="D88" s="200"/>
      <c r="E88" s="200"/>
      <c r="F88" s="202"/>
      <c r="G88" s="201"/>
    </row>
    <row r="89" spans="2:11" ht="23">
      <c r="B89" s="195">
        <f>AL21</f>
        <v>5</v>
      </c>
      <c r="C89" s="196" t="str">
        <f>M20</f>
        <v>Brigitte Studnicka</v>
      </c>
      <c r="D89" s="196"/>
      <c r="E89" s="196"/>
      <c r="F89" s="196"/>
      <c r="G89" s="196"/>
    </row>
    <row r="90" spans="2:11" ht="15.75" customHeight="1">
      <c r="B90" s="195"/>
      <c r="C90" s="196"/>
      <c r="D90" s="196"/>
      <c r="E90" s="196"/>
      <c r="F90" s="196"/>
      <c r="G90" s="196"/>
    </row>
    <row r="91" spans="2:11" ht="15.75" customHeight="1">
      <c r="B91" s="197" t="s">
        <v>41</v>
      </c>
      <c r="C91" s="198" t="s">
        <v>27</v>
      </c>
      <c r="D91" s="198" t="s">
        <v>28</v>
      </c>
      <c r="E91" s="198" t="s">
        <v>29</v>
      </c>
      <c r="F91" s="198" t="s">
        <v>42</v>
      </c>
      <c r="G91" s="198" t="s">
        <v>5</v>
      </c>
    </row>
    <row r="92" spans="2:11" ht="15.75" customHeight="1">
      <c r="B92" s="199" t="str">
        <f>N4</f>
        <v>Mitterböck</v>
      </c>
      <c r="C92" s="200">
        <f>O21</f>
        <v>0</v>
      </c>
      <c r="D92" s="200">
        <f>N20</f>
        <v>10</v>
      </c>
      <c r="E92" s="201">
        <f>P20</f>
        <v>60</v>
      </c>
      <c r="F92" s="202">
        <f t="shared" ref="F92:F97" si="14">ROUNDDOWN(D92/E92,3)</f>
        <v>0.16600000000000001</v>
      </c>
      <c r="G92" s="201">
        <f>P22</f>
        <v>2</v>
      </c>
    </row>
    <row r="93" spans="2:11" ht="15.75" customHeight="1">
      <c r="B93" s="199" t="str">
        <f>Q4</f>
        <v>Steinberger</v>
      </c>
      <c r="C93" s="203">
        <f>R21</f>
        <v>0</v>
      </c>
      <c r="D93" s="200">
        <f>Q20</f>
        <v>17</v>
      </c>
      <c r="E93" s="201">
        <f>S20</f>
        <v>58</v>
      </c>
      <c r="F93" s="202">
        <f t="shared" si="14"/>
        <v>0.29299999999999998</v>
      </c>
      <c r="G93" s="201">
        <f>S22</f>
        <v>2</v>
      </c>
    </row>
    <row r="94" spans="2:11" ht="15.75" customHeight="1">
      <c r="B94" s="199" t="str">
        <f>T4</f>
        <v>Al-Mamar</v>
      </c>
      <c r="C94" s="203">
        <f>U21</f>
        <v>2</v>
      </c>
      <c r="D94" s="200">
        <f>T20</f>
        <v>16</v>
      </c>
      <c r="E94" s="200">
        <f>V20</f>
        <v>60</v>
      </c>
      <c r="F94" s="202">
        <f t="shared" si="14"/>
        <v>0.26600000000000001</v>
      </c>
      <c r="G94" s="201">
        <f>V22</f>
        <v>3</v>
      </c>
    </row>
    <row r="95" spans="2:11" ht="15.75" customHeight="1">
      <c r="B95" s="199" t="str">
        <f>W4</f>
        <v>Scholze</v>
      </c>
      <c r="C95" s="200">
        <f>X21</f>
        <v>0</v>
      </c>
      <c r="D95" s="200">
        <f>W20</f>
        <v>6</v>
      </c>
      <c r="E95" s="201">
        <f>Y20</f>
        <v>47</v>
      </c>
      <c r="F95" s="202">
        <f t="shared" si="14"/>
        <v>0.127</v>
      </c>
      <c r="G95" s="201">
        <f>Y22</f>
        <v>2</v>
      </c>
    </row>
    <row r="96" spans="2:11" ht="15.75" customHeight="1">
      <c r="B96" s="204" t="str">
        <f>Z4</f>
        <v>Angerer</v>
      </c>
      <c r="C96" s="205">
        <f>AA21</f>
        <v>2</v>
      </c>
      <c r="D96" s="205">
        <f>Z20</f>
        <v>20</v>
      </c>
      <c r="E96" s="206">
        <f>AB20</f>
        <v>44</v>
      </c>
      <c r="F96" s="207">
        <f t="shared" si="14"/>
        <v>0.45400000000000001</v>
      </c>
      <c r="G96" s="206">
        <f>AB22</f>
        <v>3</v>
      </c>
    </row>
    <row r="97" spans="2:8" ht="15.75" customHeight="1">
      <c r="B97" s="208" t="s">
        <v>43</v>
      </c>
      <c r="C97" s="200">
        <f>SUM(C92:C96)</f>
        <v>4</v>
      </c>
      <c r="D97" s="200">
        <f>SUM(D92:D96)</f>
        <v>69</v>
      </c>
      <c r="E97" s="200">
        <f>SUM(E92:E96)</f>
        <v>269</v>
      </c>
      <c r="F97" s="202">
        <f t="shared" si="14"/>
        <v>0.25600000000000001</v>
      </c>
      <c r="G97" s="201">
        <f>MAX(G92:G96)</f>
        <v>3</v>
      </c>
    </row>
    <row r="98" spans="2:8" ht="15.75" customHeight="1">
      <c r="B98" s="208"/>
      <c r="C98" s="200"/>
      <c r="D98" s="200"/>
      <c r="E98" s="200"/>
      <c r="F98" s="202"/>
      <c r="G98" s="201"/>
    </row>
    <row r="99" spans="2:8" ht="15.75" customHeight="1">
      <c r="B99" s="195"/>
      <c r="C99" s="212"/>
      <c r="D99" s="212"/>
      <c r="E99" s="212"/>
      <c r="F99" s="212"/>
      <c r="G99" s="212"/>
      <c r="H99" s="213"/>
    </row>
    <row r="100" spans="2:8" ht="15.75" customHeight="1">
      <c r="B100" s="195"/>
      <c r="C100" s="212"/>
      <c r="D100" s="212"/>
      <c r="E100" s="212"/>
      <c r="F100" s="212"/>
      <c r="G100" s="212"/>
      <c r="H100" s="213"/>
    </row>
    <row r="101" spans="2:8" ht="15.75" customHeight="1">
      <c r="B101" s="209"/>
      <c r="C101" s="210"/>
      <c r="D101" s="210"/>
      <c r="E101" s="210"/>
      <c r="F101" s="210"/>
      <c r="G101" s="210"/>
      <c r="H101" s="213"/>
    </row>
    <row r="102" spans="2:8" ht="15.75" customHeight="1">
      <c r="B102" s="199"/>
      <c r="C102" s="200"/>
      <c r="D102" s="200"/>
      <c r="E102" s="201"/>
      <c r="F102" s="202"/>
      <c r="G102" s="201"/>
      <c r="H102" s="213"/>
    </row>
    <row r="103" spans="2:8" ht="15.75" customHeight="1">
      <c r="B103" s="199"/>
      <c r="C103" s="211"/>
      <c r="D103" s="200"/>
      <c r="E103" s="201"/>
      <c r="F103" s="202"/>
      <c r="G103" s="201"/>
      <c r="H103" s="213"/>
    </row>
    <row r="104" spans="2:8" ht="15.75" customHeight="1">
      <c r="B104" s="199"/>
      <c r="C104" s="211"/>
      <c r="D104" s="200"/>
      <c r="E104" s="200"/>
      <c r="F104" s="202"/>
      <c r="G104" s="201"/>
      <c r="H104" s="213"/>
    </row>
    <row r="105" spans="2:8" ht="15.75" customHeight="1">
      <c r="B105" s="199"/>
      <c r="C105" s="200"/>
      <c r="D105" s="200"/>
      <c r="E105" s="201"/>
      <c r="F105" s="202"/>
      <c r="G105" s="201"/>
      <c r="H105" s="213"/>
    </row>
    <row r="106" spans="2:8" ht="15.75" customHeight="1">
      <c r="B106" s="199"/>
      <c r="C106" s="200"/>
      <c r="D106" s="200"/>
      <c r="E106" s="201"/>
      <c r="F106" s="202"/>
      <c r="G106" s="201"/>
      <c r="H106" s="213"/>
    </row>
    <row r="107" spans="2:8" ht="15.75" customHeight="1">
      <c r="B107" s="199"/>
      <c r="C107" s="200"/>
      <c r="D107" s="200"/>
      <c r="E107" s="201"/>
      <c r="F107" s="202"/>
      <c r="G107" s="201"/>
      <c r="H107" s="213"/>
    </row>
    <row r="108" spans="2:8" ht="15.75" customHeight="1">
      <c r="B108" s="208"/>
      <c r="C108" s="200"/>
      <c r="D108" s="200"/>
      <c r="E108" s="200"/>
      <c r="F108" s="202"/>
      <c r="G108" s="201"/>
      <c r="H108" s="213"/>
    </row>
    <row r="109" spans="2:8" ht="15.75" customHeight="1"/>
    <row r="110" spans="2:8" ht="15.75" customHeight="1"/>
    <row r="111" spans="2:8" ht="15.75" customHeight="1"/>
    <row r="112" spans="2:8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7:30" ht="15.75" customHeight="1"/>
    <row r="130" spans="27:30">
      <c r="AA130" s="115"/>
      <c r="AD130" s="115"/>
    </row>
    <row r="131" spans="27:30">
      <c r="AA131" s="115"/>
      <c r="AD131" s="115"/>
    </row>
    <row r="132" spans="27:30">
      <c r="AA132" s="115"/>
      <c r="AD132" s="115"/>
    </row>
    <row r="133" spans="27:30">
      <c r="AA133" s="115"/>
      <c r="AD133" s="115"/>
    </row>
    <row r="134" spans="27:30">
      <c r="AA134" s="115"/>
      <c r="AD134" s="115"/>
    </row>
    <row r="139" spans="27:30">
      <c r="AA139" s="115"/>
      <c r="AD139" s="115"/>
    </row>
    <row r="140" spans="27:30">
      <c r="AA140" s="115"/>
      <c r="AD140" s="115"/>
    </row>
    <row r="141" spans="27:30">
      <c r="AA141" s="115"/>
      <c r="AD141" s="115"/>
    </row>
    <row r="142" spans="27:30">
      <c r="AA142" s="115"/>
      <c r="AD142" s="115"/>
    </row>
    <row r="143" spans="27:30">
      <c r="AA143" s="115"/>
      <c r="AD143" s="115"/>
    </row>
    <row r="144" spans="27:30">
      <c r="AA144" s="115"/>
      <c r="AD144" s="115"/>
    </row>
    <row r="145" spans="27:30">
      <c r="AA145" s="115"/>
      <c r="AD145" s="115"/>
    </row>
    <row r="146" spans="27:30">
      <c r="AA146" s="115"/>
      <c r="AD146" s="115"/>
    </row>
    <row r="147" spans="27:30">
      <c r="AA147" s="115"/>
      <c r="AD147" s="115"/>
    </row>
    <row r="148" spans="27:30">
      <c r="AA148" s="115"/>
      <c r="AD148" s="115"/>
    </row>
    <row r="149" spans="27:30">
      <c r="AA149" s="115"/>
      <c r="AD149" s="115"/>
    </row>
    <row r="150" spans="27:30">
      <c r="AA150" s="115"/>
      <c r="AD150" s="115"/>
    </row>
    <row r="151" spans="27:30">
      <c r="AA151" s="115"/>
      <c r="AD151" s="115"/>
    </row>
    <row r="152" spans="27:30">
      <c r="AA152" s="115"/>
      <c r="AD152" s="115"/>
    </row>
    <row r="153" spans="27:30">
      <c r="AA153" s="115"/>
      <c r="AD153" s="115"/>
    </row>
    <row r="154" spans="27:30">
      <c r="AA154" s="115"/>
      <c r="AD154" s="115"/>
    </row>
    <row r="155" spans="27:30">
      <c r="AA155" s="115"/>
      <c r="AD155" s="115"/>
    </row>
    <row r="156" spans="27:30">
      <c r="AA156" s="115"/>
      <c r="AD156" s="115"/>
    </row>
    <row r="157" spans="27:30">
      <c r="AA157" s="115"/>
      <c r="AD157" s="115"/>
    </row>
    <row r="158" spans="27:30">
      <c r="AA158" s="115"/>
      <c r="AD158" s="115"/>
    </row>
    <row r="159" spans="27:30">
      <c r="AA159" s="115"/>
      <c r="AD159" s="115"/>
    </row>
    <row r="160" spans="27:30">
      <c r="AA160" s="115"/>
      <c r="AD160" s="115"/>
    </row>
    <row r="161" spans="27:30">
      <c r="AA161" s="115"/>
      <c r="AD161" s="115"/>
    </row>
    <row r="162" spans="27:30">
      <c r="AA162" s="115"/>
      <c r="AD162" s="115"/>
    </row>
    <row r="163" spans="27:30">
      <c r="AA163" s="115"/>
      <c r="AD163" s="115"/>
    </row>
    <row r="164" spans="27:30">
      <c r="AA164" s="115"/>
      <c r="AD164" s="115"/>
    </row>
    <row r="165" spans="27:30">
      <c r="AA165" s="115"/>
      <c r="AD165" s="115"/>
    </row>
    <row r="166" spans="27:30">
      <c r="AA166" s="115"/>
      <c r="AD166" s="115"/>
    </row>
    <row r="167" spans="27:30">
      <c r="AA167" s="115"/>
      <c r="AD167" s="115"/>
    </row>
    <row r="168" spans="27:30">
      <c r="AA168" s="115"/>
      <c r="AD168" s="115"/>
    </row>
    <row r="169" spans="27:30">
      <c r="AA169" s="115"/>
      <c r="AD169" s="115"/>
    </row>
  </sheetData>
  <mergeCells count="15">
    <mergeCell ref="M20:M22"/>
    <mergeCell ref="M5:M7"/>
    <mergeCell ref="M8:M10"/>
    <mergeCell ref="M11:M13"/>
    <mergeCell ref="M14:M16"/>
    <mergeCell ref="M1:AL1"/>
    <mergeCell ref="M2:AL2"/>
    <mergeCell ref="M17:M19"/>
    <mergeCell ref="AQ27:AQ30"/>
    <mergeCell ref="AT27:AT30"/>
    <mergeCell ref="AP26:AP30"/>
    <mergeCell ref="AF27:AF30"/>
    <mergeCell ref="AG27:AG30"/>
    <mergeCell ref="AH27:AH30"/>
    <mergeCell ref="AL27:AL30"/>
  </mergeCells>
  <phoneticPr fontId="0" type="noConversion"/>
  <conditionalFormatting sqref="R6 U6 X6 AA6 AD6 AD9 AA9 X9 U9 O9 O12 R12 X12 AA12:AB12 AD12 AD15 AA15 U15 R15 O15 O18 R18 U18 X18 AD18 AA21 X21 U21 R21 O21:P21">
    <cfRule type="cellIs" dxfId="2" priority="1" stopIfTrue="1" operator="equal">
      <formula>2</formula>
    </cfRule>
    <cfRule type="cellIs" dxfId="1" priority="2" stopIfTrue="1" operator="equal">
      <formula>0</formula>
    </cfRule>
    <cfRule type="cellIs" dxfId="0" priority="3" stopIfTrue="1" operator="equal">
      <formula>1</formula>
    </cfRule>
  </conditionalFormatting>
  <printOptions horizontalCentered="1" verticalCentered="1" gridLinesSet="0"/>
  <pageMargins left="0" right="0" top="0.43307086614173229" bottom="0.39370078740157483" header="0" footer="0"/>
  <pageSetup paperSize="9" scale="87" pageOrder="overThenDown" orientation="landscape" horizontalDpi="300" verticalDpi="300"/>
  <headerFooter>
    <oddFooter>&amp;L&amp;16Distanz: 20 oder 30/60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7"/>
  <sheetViews>
    <sheetView workbookViewId="0">
      <selection activeCell="N20" sqref="N20"/>
    </sheetView>
  </sheetViews>
  <sheetFormatPr baseColWidth="10" defaultRowHeight="12" x14ac:dyDescent="0"/>
  <cols>
    <col min="1" max="1" width="8.5" style="4" customWidth="1"/>
    <col min="2" max="2" width="25.5" style="156" customWidth="1"/>
    <col min="3" max="3" width="10.6640625" style="4" customWidth="1"/>
    <col min="4" max="4" width="9.6640625" style="4" customWidth="1"/>
    <col min="5" max="6" width="10.6640625" style="4" customWidth="1"/>
    <col min="7" max="7" width="10.6640625" style="157" customWidth="1"/>
    <col min="8" max="8" width="10.6640625" style="158" customWidth="1"/>
    <col min="9" max="9" width="10.6640625" style="159" customWidth="1"/>
  </cols>
  <sheetData>
    <row r="1" spans="1:9" s="148" customFormat="1" ht="31">
      <c r="A1" s="228" t="s">
        <v>58</v>
      </c>
      <c r="B1" s="228"/>
      <c r="C1" s="228"/>
      <c r="D1" s="228"/>
      <c r="E1" s="228"/>
      <c r="F1" s="228"/>
      <c r="G1" s="228"/>
      <c r="H1" s="228"/>
      <c r="I1" s="228"/>
    </row>
    <row r="3" spans="1:9" s="148" customFormat="1" ht="24.75" customHeight="1">
      <c r="A3" s="149" t="s">
        <v>31</v>
      </c>
      <c r="B3" s="150" t="s">
        <v>59</v>
      </c>
      <c r="C3" s="149" t="s">
        <v>13</v>
      </c>
      <c r="D3" s="229" t="s">
        <v>60</v>
      </c>
      <c r="E3" s="230"/>
      <c r="F3" s="231"/>
      <c r="G3" s="151"/>
      <c r="H3" s="152" t="s">
        <v>32</v>
      </c>
      <c r="I3" s="215"/>
    </row>
    <row r="5" spans="1:9" s="1" customFormat="1" ht="24.75" customHeight="1">
      <c r="A5" s="149" t="s">
        <v>33</v>
      </c>
      <c r="B5" s="214" t="s">
        <v>61</v>
      </c>
      <c r="C5" s="149" t="s">
        <v>34</v>
      </c>
      <c r="D5" s="232" t="s">
        <v>62</v>
      </c>
      <c r="E5" s="233"/>
      <c r="F5" s="234"/>
      <c r="G5" s="154"/>
      <c r="H5" s="216"/>
      <c r="I5" s="155" t="s">
        <v>35</v>
      </c>
    </row>
    <row r="7" spans="1:9" ht="13" thickBot="1"/>
    <row r="8" spans="1:9" s="1" customFormat="1" ht="15" customHeight="1" thickTop="1" thickBot="1">
      <c r="A8" s="160" t="s">
        <v>10</v>
      </c>
      <c r="B8" s="161" t="s">
        <v>36</v>
      </c>
      <c r="C8" s="162" t="s">
        <v>37</v>
      </c>
      <c r="D8" s="163" t="s">
        <v>27</v>
      </c>
      <c r="E8" s="164" t="s">
        <v>17</v>
      </c>
      <c r="F8" s="164" t="s">
        <v>7</v>
      </c>
      <c r="G8" s="165" t="s">
        <v>8</v>
      </c>
      <c r="H8" s="166" t="s">
        <v>9</v>
      </c>
      <c r="I8" s="167" t="s">
        <v>5</v>
      </c>
    </row>
    <row r="9" spans="1:9" s="1" customFormat="1" ht="20" customHeight="1">
      <c r="A9" s="168">
        <v>1</v>
      </c>
      <c r="B9" s="169" t="s">
        <v>63</v>
      </c>
      <c r="C9" s="170" t="s">
        <v>69</v>
      </c>
      <c r="D9" s="171">
        <v>8</v>
      </c>
      <c r="E9" s="172">
        <v>144</v>
      </c>
      <c r="F9" s="172">
        <v>258</v>
      </c>
      <c r="G9" s="173">
        <f>IF(F9=0,0,INT((E9/F9)*1000)/1000)</f>
        <v>0.55800000000000005</v>
      </c>
      <c r="H9" s="173">
        <v>0.88200000000000001</v>
      </c>
      <c r="I9" s="174">
        <v>6</v>
      </c>
    </row>
    <row r="10" spans="1:9" s="1" customFormat="1" ht="20" customHeight="1">
      <c r="A10" s="175">
        <v>2</v>
      </c>
      <c r="B10" s="176" t="s">
        <v>64</v>
      </c>
      <c r="C10" s="177" t="s">
        <v>70</v>
      </c>
      <c r="D10" s="178">
        <v>6</v>
      </c>
      <c r="E10" s="179">
        <v>122</v>
      </c>
      <c r="F10" s="179">
        <v>263</v>
      </c>
      <c r="G10" s="173">
        <f t="shared" ref="G10:G15" si="0">IF(F10=0,0,INT((E10/F10)*1000)/1000)</f>
        <v>0.46300000000000002</v>
      </c>
      <c r="H10" s="194">
        <v>0.78900000000000003</v>
      </c>
      <c r="I10" s="180">
        <v>5</v>
      </c>
    </row>
    <row r="11" spans="1:9" s="1" customFormat="1" ht="20" customHeight="1">
      <c r="A11" s="168">
        <v>3</v>
      </c>
      <c r="B11" s="176" t="s">
        <v>65</v>
      </c>
      <c r="C11" s="177" t="s">
        <v>69</v>
      </c>
      <c r="D11" s="178">
        <v>4</v>
      </c>
      <c r="E11" s="179">
        <v>111</v>
      </c>
      <c r="F11" s="179">
        <v>240</v>
      </c>
      <c r="G11" s="173">
        <f t="shared" si="0"/>
        <v>0.46200000000000002</v>
      </c>
      <c r="H11" s="193">
        <v>0.58799999999999997</v>
      </c>
      <c r="I11" s="180">
        <v>4</v>
      </c>
    </row>
    <row r="12" spans="1:9" s="1" customFormat="1" ht="20" customHeight="1">
      <c r="A12" s="175">
        <v>4</v>
      </c>
      <c r="B12" s="176" t="s">
        <v>66</v>
      </c>
      <c r="C12" s="177" t="s">
        <v>61</v>
      </c>
      <c r="D12" s="178">
        <v>4</v>
      </c>
      <c r="E12" s="179">
        <v>97</v>
      </c>
      <c r="F12" s="179">
        <v>270</v>
      </c>
      <c r="G12" s="173">
        <f t="shared" si="0"/>
        <v>0.35899999999999999</v>
      </c>
      <c r="H12" s="193">
        <v>0.42499999999999999</v>
      </c>
      <c r="I12" s="180">
        <v>3</v>
      </c>
    </row>
    <row r="13" spans="1:9" s="1" customFormat="1" ht="20" customHeight="1">
      <c r="A13" s="168">
        <v>5</v>
      </c>
      <c r="B13" s="176" t="s">
        <v>67</v>
      </c>
      <c r="C13" s="177" t="s">
        <v>61</v>
      </c>
      <c r="D13" s="178">
        <v>4</v>
      </c>
      <c r="E13" s="179">
        <v>69</v>
      </c>
      <c r="F13" s="179">
        <v>269</v>
      </c>
      <c r="G13" s="173">
        <f t="shared" si="0"/>
        <v>0.25600000000000001</v>
      </c>
      <c r="H13" s="193">
        <v>0.45400000000000001</v>
      </c>
      <c r="I13" s="180">
        <v>3</v>
      </c>
    </row>
    <row r="14" spans="1:9" s="1" customFormat="1" ht="20" customHeight="1" thickBot="1">
      <c r="A14" s="181">
        <v>6</v>
      </c>
      <c r="B14" s="182" t="s">
        <v>68</v>
      </c>
      <c r="C14" s="183" t="s">
        <v>71</v>
      </c>
      <c r="D14" s="184">
        <v>0</v>
      </c>
      <c r="E14" s="185">
        <v>90</v>
      </c>
      <c r="F14" s="185">
        <v>276</v>
      </c>
      <c r="G14" s="186">
        <f t="shared" si="0"/>
        <v>0.32600000000000001</v>
      </c>
      <c r="H14" s="186" t="s">
        <v>72</v>
      </c>
      <c r="I14" s="187">
        <v>3</v>
      </c>
    </row>
    <row r="15" spans="1:9" s="191" customFormat="1" ht="15.75" customHeight="1" thickTop="1">
      <c r="A15" s="153"/>
      <c r="B15" s="235" t="s">
        <v>38</v>
      </c>
      <c r="C15" s="235"/>
      <c r="D15" s="153"/>
      <c r="E15" s="188">
        <f>SUM(E9:E14)</f>
        <v>633</v>
      </c>
      <c r="F15" s="188">
        <f>SUM(F9:F14)</f>
        <v>1576</v>
      </c>
      <c r="G15" s="189">
        <f t="shared" si="0"/>
        <v>0.40100000000000002</v>
      </c>
      <c r="H15" s="190"/>
      <c r="I15" s="188"/>
    </row>
    <row r="16" spans="1:9">
      <c r="A16" s="192" t="s">
        <v>39</v>
      </c>
    </row>
    <row r="17" spans="1:1">
      <c r="A17" s="192" t="s">
        <v>40</v>
      </c>
    </row>
  </sheetData>
  <mergeCells count="4">
    <mergeCell ref="A1:I1"/>
    <mergeCell ref="D3:F3"/>
    <mergeCell ref="D5:F5"/>
    <mergeCell ref="B15:C1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6</vt:lpstr>
      <vt:lpstr>Einzelergebnis</vt:lpstr>
    </vt:vector>
  </TitlesOfParts>
  <Company>WBA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Petra Scholze</cp:lastModifiedBy>
  <cp:lastPrinted>2012-01-15T19:17:55Z</cp:lastPrinted>
  <dcterms:created xsi:type="dcterms:W3CDTF">2003-03-25T11:18:33Z</dcterms:created>
  <dcterms:modified xsi:type="dcterms:W3CDTF">2012-01-15T19:56:04Z</dcterms:modified>
</cp:coreProperties>
</file>